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heckCompatibility="1" defaultThemeVersion="124226"/>
  <mc:AlternateContent xmlns:mc="http://schemas.openxmlformats.org/markup-compatibility/2006">
    <mc:Choice Requires="x15">
      <x15ac:absPath xmlns:x15ac="http://schemas.microsoft.com/office/spreadsheetml/2010/11/ac" url="K:\Transparency\Debt Obligations Transparency Star\"/>
    </mc:Choice>
  </mc:AlternateContent>
  <xr:revisionPtr revIDLastSave="0" documentId="13_ncr:1_{1CB9AF7F-6F5F-46D1-AD0E-52F3D15FD873}" xr6:coauthVersionLast="47" xr6:coauthVersionMax="47" xr10:uidLastSave="{00000000-0000-0000-0000-000000000000}"/>
  <bookViews>
    <workbookView xWindow="28680" yWindow="-120" windowWidth="29040" windowHeight="15840" activeTab="4" xr2:uid="{00000000-000D-0000-FFFF-FFFF00000000}"/>
  </bookViews>
  <sheets>
    <sheet name="Tables" sheetId="5" r:id="rId1"/>
    <sheet name="CDC Debt" sheetId="11" r:id="rId2"/>
    <sheet name="CDC Debt Chart" sheetId="12" r:id="rId3"/>
    <sheet name="Inflation Adjusted" sheetId="9" r:id="rId4"/>
    <sheet name="Debt Data" sheetId="2" r:id="rId5"/>
    <sheet name="AdValorem Tax &amp; Revenue Support"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2" l="1"/>
  <c r="I10" i="2"/>
  <c r="J10" i="2" s="1"/>
  <c r="I6" i="2"/>
  <c r="J6" i="2" s="1"/>
  <c r="F29" i="2"/>
  <c r="E29" i="2"/>
  <c r="F12" i="2"/>
  <c r="E12" i="2"/>
  <c r="J9" i="2"/>
  <c r="J8" i="2"/>
  <c r="J5" i="2"/>
  <c r="J4" i="2"/>
  <c r="J3" i="2"/>
  <c r="B8" i="5"/>
  <c r="B28" i="2" l="1"/>
  <c r="F10" i="2"/>
  <c r="E10" i="2"/>
  <c r="B27" i="2" l="1"/>
  <c r="E27" i="2" s="1"/>
  <c r="F27" i="2" s="1"/>
  <c r="E28" i="2" l="1"/>
  <c r="F28" i="2" s="1"/>
  <c r="I22" i="11"/>
  <c r="I21" i="11"/>
  <c r="I20" i="11"/>
  <c r="I19" i="11"/>
  <c r="I18" i="11"/>
  <c r="I17" i="11"/>
  <c r="I16" i="11"/>
  <c r="I15" i="11"/>
  <c r="I14" i="11"/>
  <c r="I13" i="11"/>
  <c r="I12" i="11"/>
  <c r="I11" i="11"/>
  <c r="I10" i="11"/>
  <c r="I9" i="11"/>
  <c r="I8" i="11"/>
  <c r="I7" i="11"/>
  <c r="I23" i="11" l="1"/>
  <c r="H22" i="11"/>
  <c r="J22" i="11" s="1"/>
  <c r="H21" i="11"/>
  <c r="J21" i="11" s="1"/>
  <c r="H20" i="11"/>
  <c r="J20" i="11" s="1"/>
  <c r="H19" i="11"/>
  <c r="J19" i="11" s="1"/>
  <c r="H18" i="11"/>
  <c r="J18" i="11" s="1"/>
  <c r="H17" i="11"/>
  <c r="J17" i="11" s="1"/>
  <c r="H16" i="11"/>
  <c r="J16" i="11" s="1"/>
  <c r="H15" i="11"/>
  <c r="J15" i="11" s="1"/>
  <c r="H14" i="11"/>
  <c r="J14" i="11" s="1"/>
  <c r="H13" i="11"/>
  <c r="J13" i="11" s="1"/>
  <c r="H12" i="11"/>
  <c r="J12" i="11" s="1"/>
  <c r="H11" i="11"/>
  <c r="J11" i="11" s="1"/>
  <c r="H10" i="11"/>
  <c r="J10" i="11" s="1"/>
  <c r="H9" i="11"/>
  <c r="J9" i="11" s="1"/>
  <c r="H8" i="11"/>
  <c r="J8" i="11" s="1"/>
  <c r="H7" i="11"/>
  <c r="J7" i="11" s="1"/>
  <c r="D23" i="11"/>
  <c r="E23" i="11"/>
  <c r="E25" i="11" l="1"/>
  <c r="J23" i="11"/>
  <c r="H23" i="11"/>
  <c r="J25" i="11" s="1"/>
  <c r="C8" i="5"/>
  <c r="B26" i="2"/>
  <c r="E26" i="2" s="1"/>
  <c r="F26" i="2" s="1"/>
  <c r="B13" i="5" l="1"/>
  <c r="C7" i="5"/>
  <c r="B7" i="5"/>
  <c r="B6" i="5"/>
  <c r="B11" i="5"/>
  <c r="B20" i="2" l="1"/>
  <c r="E20" i="2" s="1"/>
  <c r="C6" i="5"/>
  <c r="F20" i="2" l="1"/>
  <c r="C13" i="5"/>
  <c r="I11" i="2"/>
  <c r="J11" i="2" l="1"/>
  <c r="B15" i="5"/>
  <c r="B25" i="2"/>
  <c r="E25" i="2" s="1"/>
  <c r="F25" i="2" l="1"/>
  <c r="B24" i="2"/>
  <c r="E24" i="2" s="1"/>
  <c r="F24" i="2" l="1"/>
  <c r="I14" i="2"/>
  <c r="C5" i="5" l="1"/>
  <c r="B21" i="2" l="1"/>
  <c r="E21" i="2" s="1"/>
  <c r="B22" i="2"/>
  <c r="E22" i="2" s="1"/>
  <c r="B23" i="2"/>
  <c r="E23" i="2" s="1"/>
  <c r="F21" i="2" l="1"/>
  <c r="F23" i="2"/>
  <c r="F22" i="2"/>
  <c r="B18" i="5"/>
  <c r="B19" i="5" s="1"/>
  <c r="J13" i="2"/>
  <c r="J14" i="2" s="1"/>
  <c r="B12" i="5"/>
  <c r="B14" i="5" s="1"/>
  <c r="C14" i="5" s="1"/>
  <c r="C11" i="5"/>
  <c r="C12" i="5"/>
  <c r="B5" i="5"/>
  <c r="B9" i="5" l="1"/>
  <c r="C9" i="5" s="1"/>
  <c r="C18" i="5"/>
  <c r="C19" i="5" s="1"/>
  <c r="C15" i="5"/>
</calcChain>
</file>

<file path=xl/sharedStrings.xml><?xml version="1.0" encoding="utf-8"?>
<sst xmlns="http://schemas.openxmlformats.org/spreadsheetml/2006/main" count="56" uniqueCount="43">
  <si>
    <t>Fiscal Year</t>
  </si>
  <si>
    <t>Revenue-Supported Debt</t>
  </si>
  <si>
    <t>Tax-Supported Debt</t>
  </si>
  <si>
    <t>Tax-Supported and Revenue-Supported Debt (in Millions)</t>
  </si>
  <si>
    <t>Certificates of Obligation</t>
  </si>
  <si>
    <t>Total Debt</t>
  </si>
  <si>
    <t>General Obligation Bonds</t>
  </si>
  <si>
    <t>Certificate of Obligation Bonds</t>
  </si>
  <si>
    <t>Total Debt Per Audited Financial Statements</t>
  </si>
  <si>
    <t>Per Capita</t>
  </si>
  <si>
    <t>Tax-supported debt per capita</t>
  </si>
  <si>
    <t>Population</t>
  </si>
  <si>
    <t>CPI Index</t>
  </si>
  <si>
    <t>Tax Supported Debt Per Capita</t>
  </si>
  <si>
    <t xml:space="preserve">CPI Inflation Calculator: http://www.bls.gov/data/inflation_calculator.htm </t>
  </si>
  <si>
    <t>CPI Databases: http://www.bls.gov/cpi/#data</t>
  </si>
  <si>
    <t>all of cpi index will update year to year</t>
  </si>
  <si>
    <t xml:space="preserve">use calculator </t>
  </si>
  <si>
    <t>Component Units - Debt:</t>
  </si>
  <si>
    <t>Contract Revenue Bonds</t>
  </si>
  <si>
    <t>Capital Lease Obligations</t>
  </si>
  <si>
    <t xml:space="preserve">ACDC </t>
  </si>
  <si>
    <t xml:space="preserve">Debt Per CAFR </t>
  </si>
  <si>
    <t>Combination Tax &amp; Rev Bonds &amp; Certificates</t>
  </si>
  <si>
    <t>Note: The inflation adjustment above uses inflation adjustment uses the Consumer Price Index (CPI) published by the Bureau of Labor Statistics (BLS). Please visit the BLS' website to use their CPI Inflation Calculator or to download CPI Datasets.</t>
  </si>
  <si>
    <t>Debt Per Capita with Inflation</t>
  </si>
  <si>
    <t>ACDC - Sales Tax Revenue Bonds</t>
  </si>
  <si>
    <t>City of Anna - Debt:</t>
  </si>
  <si>
    <t>Financial Information</t>
  </si>
  <si>
    <t>Governmental Activities:</t>
  </si>
  <si>
    <t>Business-type Activities</t>
  </si>
  <si>
    <t>Combination Tax, Revenue Bonds &amp; Certificates</t>
  </si>
  <si>
    <t>Governmental Activities</t>
  </si>
  <si>
    <t>Business-Type Activities</t>
  </si>
  <si>
    <t>Total Tax Supported Obligations</t>
  </si>
  <si>
    <t>Total Revenue Supported Obligations</t>
  </si>
  <si>
    <t>CDC Debt</t>
  </si>
  <si>
    <t>Outstanding</t>
  </si>
  <si>
    <t>Interest</t>
  </si>
  <si>
    <t>Total</t>
  </si>
  <si>
    <t>Principal</t>
  </si>
  <si>
    <t>Fiscal Year 2021</t>
  </si>
  <si>
    <t>Population as of 1/1/22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</si>
</sst>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0.000_);\(#,##0.000\)"/>
  </numFmts>
  <fonts count="12"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sz val="14"/>
      <color theme="2" tint="-0.499984740745262"/>
      <name val="Calibri"/>
      <family val="2"/>
      <scheme val="minor"/>
    </font>
    <font>
      <sz val="14"/>
      <color theme="1"/>
      <name val="Calibri"/>
      <family val="2"/>
      <scheme val="minor"/>
    </font>
    <font>
      <b/>
      <sz val="14"/>
      <color theme="0" tint="-4.9989318521683403E-2"/>
      <name val="Calibri"/>
      <family val="2"/>
      <scheme val="minor"/>
    </font>
    <font>
      <b/>
      <sz val="14"/>
      <color theme="1"/>
      <name val="Calibri"/>
      <family val="2"/>
      <scheme val="minor"/>
    </font>
    <font>
      <b/>
      <sz val="14"/>
      <name val="Calibri"/>
      <family val="2"/>
      <scheme val="minor"/>
    </font>
    <font>
      <u val="singleAccounting"/>
      <sz val="14"/>
      <color theme="1"/>
      <name val="Calibri"/>
      <family val="2"/>
      <scheme val="minor"/>
    </font>
    <font>
      <b/>
      <u val="singleAccounting"/>
      <sz val="14"/>
      <color theme="1"/>
      <name val="Calibri"/>
      <family val="2"/>
      <scheme val="minor"/>
    </font>
    <font>
      <sz val="14"/>
      <color theme="0" tint="-4.9989318521683403E-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4" tint="-0.249977111117893"/>
        <bgColor indexed="64"/>
      </patternFill>
    </fill>
    <fill>
      <patternFill patternType="solid">
        <fgColor rgb="FFFFFF00"/>
        <bgColor indexed="64"/>
      </patternFill>
    </fill>
    <fill>
      <patternFill patternType="solid">
        <fgColor rgb="FFEAEAEA"/>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68">
    <xf numFmtId="0" fontId="0" fillId="0" borderId="0" xfId="0"/>
    <xf numFmtId="164" fontId="0" fillId="0" borderId="0" xfId="0" applyNumberFormat="1"/>
    <xf numFmtId="43" fontId="0" fillId="0" borderId="0" xfId="1" applyFont="1"/>
    <xf numFmtId="165" fontId="0" fillId="0" borderId="0" xfId="1" applyNumberFormat="1" applyFont="1"/>
    <xf numFmtId="0" fontId="1" fillId="0" borderId="0" xfId="0" applyFont="1" applyAlignment="1">
      <alignment horizontal="right"/>
    </xf>
    <xf numFmtId="165" fontId="0" fillId="0" borderId="1" xfId="1" applyNumberFormat="1" applyFont="1" applyBorder="1"/>
    <xf numFmtId="0" fontId="0" fillId="2" borderId="0" xfId="0" applyFill="1"/>
    <xf numFmtId="0" fontId="1" fillId="2" borderId="0" xfId="0" applyFont="1" applyFill="1"/>
    <xf numFmtId="166" fontId="0" fillId="2" borderId="0" xfId="2" applyNumberFormat="1" applyFont="1" applyFill="1"/>
    <xf numFmtId="165" fontId="0" fillId="2" borderId="0" xfId="1" applyNumberFormat="1" applyFont="1" applyFill="1"/>
    <xf numFmtId="0" fontId="1" fillId="2" borderId="0" xfId="0" applyFont="1" applyFill="1" applyAlignment="1">
      <alignment horizontal="center"/>
    </xf>
    <xf numFmtId="167" fontId="0" fillId="2" borderId="0" xfId="0" applyNumberFormat="1" applyFill="1"/>
    <xf numFmtId="0" fontId="0" fillId="2" borderId="0" xfId="0" applyFont="1" applyFill="1"/>
    <xf numFmtId="167" fontId="3" fillId="3" borderId="0" xfId="0" applyNumberFormat="1" applyFont="1" applyFill="1" applyBorder="1" applyAlignment="1">
      <alignment horizontal="right" vertical="top"/>
    </xf>
    <xf numFmtId="0" fontId="1" fillId="2" borderId="0" xfId="0" applyFont="1" applyFill="1" applyAlignment="1">
      <alignment horizontal="center" wrapText="1"/>
    </xf>
    <xf numFmtId="44" fontId="0" fillId="2" borderId="0" xfId="0" applyNumberFormat="1" applyFill="1"/>
    <xf numFmtId="0" fontId="0" fillId="0" borderId="0" xfId="0" applyAlignment="1">
      <alignment horizontal="left" vertical="top"/>
    </xf>
    <xf numFmtId="0" fontId="1" fillId="2" borderId="0" xfId="0" applyFont="1" applyFill="1" applyBorder="1"/>
    <xf numFmtId="0" fontId="0" fillId="2" borderId="0" xfId="0" applyFont="1" applyFill="1" applyBorder="1"/>
    <xf numFmtId="164" fontId="0" fillId="2" borderId="0" xfId="0" applyNumberFormat="1" applyFill="1"/>
    <xf numFmtId="0" fontId="0" fillId="0" borderId="0" xfId="0" applyBorder="1"/>
    <xf numFmtId="165" fontId="0" fillId="0" borderId="0" xfId="1" applyNumberFormat="1" applyFont="1" applyBorder="1"/>
    <xf numFmtId="43" fontId="0" fillId="0" borderId="0" xfId="1" applyFont="1" applyBorder="1"/>
    <xf numFmtId="0" fontId="0" fillId="0" borderId="1" xfId="0" applyFill="1" applyBorder="1"/>
    <xf numFmtId="43" fontId="0" fillId="0" borderId="1" xfId="1" applyFont="1" applyFill="1" applyBorder="1"/>
    <xf numFmtId="0" fontId="1" fillId="0" borderId="0" xfId="0" applyFont="1"/>
    <xf numFmtId="0" fontId="4" fillId="2" borderId="2" xfId="0" applyFont="1" applyFill="1" applyBorder="1"/>
    <xf numFmtId="0" fontId="5" fillId="2" borderId="3" xfId="0" applyFont="1" applyFill="1" applyBorder="1"/>
    <xf numFmtId="0" fontId="5" fillId="2" borderId="4" xfId="0" applyFont="1" applyFill="1" applyBorder="1"/>
    <xf numFmtId="0" fontId="6" fillId="4" borderId="5" xfId="0" applyFont="1" applyFill="1" applyBorder="1"/>
    <xf numFmtId="0" fontId="6" fillId="4" borderId="0" xfId="0" applyFont="1" applyFill="1" applyBorder="1" applyAlignment="1">
      <alignment horizontal="center"/>
    </xf>
    <xf numFmtId="0" fontId="6" fillId="4" borderId="6" xfId="0" applyFont="1" applyFill="1" applyBorder="1" applyAlignment="1">
      <alignment horizontal="center"/>
    </xf>
    <xf numFmtId="0" fontId="5" fillId="2" borderId="5" xfId="0" applyFont="1" applyFill="1" applyBorder="1"/>
    <xf numFmtId="0" fontId="5" fillId="2" borderId="0" xfId="0" applyFont="1" applyFill="1" applyBorder="1"/>
    <xf numFmtId="0" fontId="5" fillId="2" borderId="6" xfId="0" applyFont="1" applyFill="1" applyBorder="1"/>
    <xf numFmtId="0" fontId="11" fillId="4" borderId="0" xfId="0" applyFont="1" applyFill="1" applyBorder="1"/>
    <xf numFmtId="0" fontId="11" fillId="4" borderId="6" xfId="0" applyFont="1" applyFill="1" applyBorder="1"/>
    <xf numFmtId="44" fontId="0" fillId="2" borderId="0" xfId="2" applyNumberFormat="1" applyFont="1" applyFill="1"/>
    <xf numFmtId="165" fontId="0" fillId="0" borderId="1" xfId="1" applyNumberFormat="1" applyFont="1" applyFill="1" applyBorder="1"/>
    <xf numFmtId="0" fontId="0" fillId="0" borderId="0" xfId="0" applyFill="1"/>
    <xf numFmtId="165" fontId="0" fillId="0" borderId="0" xfId="1" applyNumberFormat="1" applyFont="1" applyFill="1"/>
    <xf numFmtId="43" fontId="0" fillId="0" borderId="0" xfId="1" applyNumberFormat="1" applyFont="1" applyFill="1"/>
    <xf numFmtId="164" fontId="0" fillId="0" borderId="0" xfId="0" applyNumberFormat="1" applyFill="1"/>
    <xf numFmtId="0" fontId="0" fillId="5" borderId="0" xfId="0" applyFill="1"/>
    <xf numFmtId="0" fontId="7" fillId="6" borderId="5" xfId="0" applyFont="1" applyFill="1" applyBorder="1"/>
    <xf numFmtId="0" fontId="6" fillId="6" borderId="0" xfId="0" applyFont="1" applyFill="1" applyBorder="1" applyAlignment="1">
      <alignment horizontal="center"/>
    </xf>
    <xf numFmtId="0" fontId="6" fillId="6" borderId="6" xfId="0" applyFont="1" applyFill="1" applyBorder="1" applyAlignment="1">
      <alignment horizontal="center"/>
    </xf>
    <xf numFmtId="0" fontId="5" fillId="6" borderId="5" xfId="0" applyFont="1" applyFill="1" applyBorder="1"/>
    <xf numFmtId="43" fontId="5" fillId="6" borderId="6" xfId="0" applyNumberFormat="1" applyFont="1" applyFill="1" applyBorder="1"/>
    <xf numFmtId="165" fontId="5" fillId="6" borderId="0" xfId="1" applyNumberFormat="1" applyFont="1" applyFill="1" applyBorder="1"/>
    <xf numFmtId="0" fontId="8" fillId="6" borderId="5" xfId="0" applyFont="1" applyFill="1" applyBorder="1"/>
    <xf numFmtId="43" fontId="9" fillId="6" borderId="6" xfId="0" applyNumberFormat="1" applyFont="1" applyFill="1" applyBorder="1"/>
    <xf numFmtId="165" fontId="10" fillId="6" borderId="0" xfId="1" applyNumberFormat="1" applyFont="1" applyFill="1" applyBorder="1"/>
    <xf numFmtId="43" fontId="10" fillId="6" borderId="6" xfId="0" applyNumberFormat="1" applyFont="1" applyFill="1" applyBorder="1"/>
    <xf numFmtId="166" fontId="5" fillId="2" borderId="0" xfId="2" applyNumberFormat="1" applyFont="1" applyFill="1" applyBorder="1"/>
    <xf numFmtId="43" fontId="5" fillId="2" borderId="6" xfId="0" applyNumberFormat="1" applyFont="1" applyFill="1" applyBorder="1"/>
    <xf numFmtId="165" fontId="5" fillId="2" borderId="0" xfId="1" applyNumberFormat="1" applyFont="1" applyFill="1" applyBorder="1"/>
    <xf numFmtId="0" fontId="7" fillId="2" borderId="5" xfId="0" applyFont="1" applyFill="1" applyBorder="1"/>
    <xf numFmtId="165" fontId="7" fillId="2" borderId="0" xfId="1" applyNumberFormat="1" applyFont="1" applyFill="1" applyBorder="1"/>
    <xf numFmtId="43" fontId="7" fillId="2" borderId="6" xfId="0" applyNumberFormat="1" applyFont="1" applyFill="1" applyBorder="1"/>
    <xf numFmtId="165" fontId="9" fillId="2" borderId="0" xfId="1" applyNumberFormat="1" applyFont="1" applyFill="1" applyBorder="1"/>
    <xf numFmtId="43" fontId="9" fillId="2" borderId="6" xfId="0" applyNumberFormat="1" applyFont="1" applyFill="1" applyBorder="1"/>
    <xf numFmtId="166" fontId="7" fillId="2" borderId="0" xfId="2" applyNumberFormat="1" applyFont="1" applyFill="1" applyBorder="1"/>
    <xf numFmtId="166" fontId="9" fillId="6" borderId="0" xfId="2" applyNumberFormat="1" applyFont="1" applyFill="1" applyBorder="1"/>
    <xf numFmtId="0" fontId="7" fillId="2" borderId="7" xfId="0" applyFont="1" applyFill="1" applyBorder="1"/>
    <xf numFmtId="166" fontId="7" fillId="2" borderId="1" xfId="2" applyNumberFormat="1" applyFont="1" applyFill="1" applyBorder="1"/>
    <xf numFmtId="43" fontId="7" fillId="2" borderId="8" xfId="0" applyNumberFormat="1" applyFont="1" applyFill="1" applyBorder="1"/>
    <xf numFmtId="43" fontId="0" fillId="0" borderId="1" xfId="0" applyNumberFormat="1" applyBorder="1"/>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ACDC Sales Tax Revenue Bonds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'CDC Debt'!$D$6</c:f>
              <c:strCache>
                <c:ptCount val="1"/>
                <c:pt idx="0">
                  <c:v>CDC Debt</c:v>
                </c:pt>
              </c:strCache>
            </c:strRef>
          </c:tx>
          <c:spPr>
            <a:solidFill>
              <a:schemeClr val="accent1"/>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Debt'!$D$7:$D$22</c:f>
            </c:numRef>
          </c:val>
          <c:extLst>
            <c:ext xmlns:c16="http://schemas.microsoft.com/office/drawing/2014/chart" uri="{C3380CC4-5D6E-409C-BE32-E72D297353CC}">
              <c16:uniqueId val="{00000000-89B8-4976-BC56-EE1B6A480F8F}"/>
            </c:ext>
          </c:extLst>
        </c:ser>
        <c:ser>
          <c:idx val="1"/>
          <c:order val="1"/>
          <c:tx>
            <c:strRef>
              <c:f>'CDC Debt'!$E$6</c:f>
              <c:strCache>
                <c:ptCount val="1"/>
                <c:pt idx="0">
                  <c:v>CDC Debt</c:v>
                </c:pt>
              </c:strCache>
            </c:strRef>
          </c:tx>
          <c:spPr>
            <a:solidFill>
              <a:schemeClr val="accent2"/>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Debt'!$E$7:$E$22</c:f>
            </c:numRef>
          </c:val>
          <c:extLst>
            <c:ext xmlns:c16="http://schemas.microsoft.com/office/drawing/2014/chart" uri="{C3380CC4-5D6E-409C-BE32-E72D297353CC}">
              <c16:uniqueId val="{00000001-89B8-4976-BC56-EE1B6A480F8F}"/>
            </c:ext>
          </c:extLst>
        </c:ser>
        <c:ser>
          <c:idx val="2"/>
          <c:order val="2"/>
          <c:tx>
            <c:strRef>
              <c:f>'CDC Debt'!$F$6</c:f>
              <c:strCache>
                <c:ptCount val="1"/>
                <c:pt idx="0">
                  <c:v>Interest</c:v>
                </c:pt>
              </c:strCache>
            </c:strRef>
          </c:tx>
          <c:spPr>
            <a:solidFill>
              <a:schemeClr val="accent3"/>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Debt'!$F$7:$F$22</c:f>
            </c:numRef>
          </c:val>
          <c:extLst>
            <c:ext xmlns:c16="http://schemas.microsoft.com/office/drawing/2014/chart" uri="{C3380CC4-5D6E-409C-BE32-E72D297353CC}">
              <c16:uniqueId val="{00000002-89B8-4976-BC56-EE1B6A480F8F}"/>
            </c:ext>
          </c:extLst>
        </c:ser>
        <c:ser>
          <c:idx val="3"/>
          <c:order val="3"/>
          <c:tx>
            <c:strRef>
              <c:f>'CDC Debt'!$G$6</c:f>
              <c:strCache>
                <c:ptCount val="1"/>
                <c:pt idx="0">
                  <c:v>Interest</c:v>
                </c:pt>
              </c:strCache>
            </c:strRef>
          </c:tx>
          <c:spPr>
            <a:solidFill>
              <a:schemeClr val="accent4"/>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Debt'!$G$7:$G$22</c:f>
            </c:numRef>
          </c:val>
          <c:extLst>
            <c:ext xmlns:c16="http://schemas.microsoft.com/office/drawing/2014/chart" uri="{C3380CC4-5D6E-409C-BE32-E72D297353CC}">
              <c16:uniqueId val="{00000003-89B8-4976-BC56-EE1B6A480F8F}"/>
            </c:ext>
          </c:extLst>
        </c:ser>
        <c:ser>
          <c:idx val="4"/>
          <c:order val="4"/>
          <c:tx>
            <c:strRef>
              <c:f>'CDC Debt'!$H$6</c:f>
              <c:strCache>
                <c:ptCount val="1"/>
                <c:pt idx="0">
                  <c:v>Principal</c:v>
                </c:pt>
              </c:strCache>
            </c:strRef>
          </c:tx>
          <c:spPr>
            <a:solidFill>
              <a:schemeClr val="accent5"/>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Debt'!$H$7:$H$22</c:f>
              <c:numCache>
                <c:formatCode>_(* #,##0_);_(* \(#,##0\);_(* "-"??_);_(@_)</c:formatCode>
                <c:ptCount val="16"/>
                <c:pt idx="0">
                  <c:v>160000</c:v>
                </c:pt>
                <c:pt idx="1">
                  <c:v>100000</c:v>
                </c:pt>
                <c:pt idx="2">
                  <c:v>115000</c:v>
                </c:pt>
                <c:pt idx="3">
                  <c:v>135000</c:v>
                </c:pt>
                <c:pt idx="4">
                  <c:v>150000</c:v>
                </c:pt>
                <c:pt idx="5">
                  <c:v>170000</c:v>
                </c:pt>
                <c:pt idx="6">
                  <c:v>190000</c:v>
                </c:pt>
                <c:pt idx="7">
                  <c:v>210000</c:v>
                </c:pt>
                <c:pt idx="8">
                  <c:v>235000</c:v>
                </c:pt>
                <c:pt idx="9">
                  <c:v>260000</c:v>
                </c:pt>
                <c:pt idx="10">
                  <c:v>285000</c:v>
                </c:pt>
                <c:pt idx="11">
                  <c:v>115000</c:v>
                </c:pt>
                <c:pt idx="12">
                  <c:v>120000</c:v>
                </c:pt>
                <c:pt idx="13">
                  <c:v>125000</c:v>
                </c:pt>
                <c:pt idx="14">
                  <c:v>135000</c:v>
                </c:pt>
                <c:pt idx="15">
                  <c:v>140000</c:v>
                </c:pt>
              </c:numCache>
            </c:numRef>
          </c:val>
          <c:extLst>
            <c:ext xmlns:c16="http://schemas.microsoft.com/office/drawing/2014/chart" uri="{C3380CC4-5D6E-409C-BE32-E72D297353CC}">
              <c16:uniqueId val="{00000004-89B8-4976-BC56-EE1B6A480F8F}"/>
            </c:ext>
          </c:extLst>
        </c:ser>
        <c:ser>
          <c:idx val="5"/>
          <c:order val="5"/>
          <c:tx>
            <c:strRef>
              <c:f>'CDC Debt'!$I$6</c:f>
              <c:strCache>
                <c:ptCount val="1"/>
                <c:pt idx="0">
                  <c:v>Interest</c:v>
                </c:pt>
              </c:strCache>
            </c:strRef>
          </c:tx>
          <c:spPr>
            <a:solidFill>
              <a:schemeClr val="accent6"/>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Debt'!$I$7:$I$22</c:f>
              <c:numCache>
                <c:formatCode>_(* #,##0_);_(* \(#,##0\);_(* "-"??_);_(@_)</c:formatCode>
                <c:ptCount val="16"/>
                <c:pt idx="0">
                  <c:v>167463</c:v>
                </c:pt>
                <c:pt idx="1">
                  <c:v>226660</c:v>
                </c:pt>
                <c:pt idx="2">
                  <c:v>211080</c:v>
                </c:pt>
                <c:pt idx="3">
                  <c:v>194238</c:v>
                </c:pt>
                <c:pt idx="4">
                  <c:v>176405</c:v>
                </c:pt>
                <c:pt idx="5">
                  <c:v>157583</c:v>
                </c:pt>
                <c:pt idx="6">
                  <c:v>137395</c:v>
                </c:pt>
                <c:pt idx="7">
                  <c:v>115843</c:v>
                </c:pt>
                <c:pt idx="8">
                  <c:v>92744</c:v>
                </c:pt>
                <c:pt idx="9">
                  <c:v>67981</c:v>
                </c:pt>
                <c:pt idx="10">
                  <c:v>41888</c:v>
                </c:pt>
                <c:pt idx="11">
                  <c:v>25988</c:v>
                </c:pt>
                <c:pt idx="12">
                  <c:v>20700</c:v>
                </c:pt>
                <c:pt idx="13">
                  <c:v>15188</c:v>
                </c:pt>
                <c:pt idx="14">
                  <c:v>9338</c:v>
                </c:pt>
                <c:pt idx="15">
                  <c:v>3150</c:v>
                </c:pt>
              </c:numCache>
            </c:numRef>
          </c:val>
          <c:extLst>
            <c:ext xmlns:c16="http://schemas.microsoft.com/office/drawing/2014/chart" uri="{C3380CC4-5D6E-409C-BE32-E72D297353CC}">
              <c16:uniqueId val="{00000005-89B8-4976-BC56-EE1B6A480F8F}"/>
            </c:ext>
          </c:extLst>
        </c:ser>
        <c:ser>
          <c:idx val="6"/>
          <c:order val="6"/>
          <c:tx>
            <c:strRef>
              <c:f>'CDC Debt'!$J$6</c:f>
              <c:strCache>
                <c:ptCount val="1"/>
                <c:pt idx="0">
                  <c:v>Total</c:v>
                </c:pt>
              </c:strCache>
            </c:strRef>
          </c:tx>
          <c:spPr>
            <a:solidFill>
              <a:schemeClr val="accent1">
                <a:lumMod val="60000"/>
              </a:schemeClr>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Debt'!$J$7:$J$22</c:f>
              <c:numCache>
                <c:formatCode>_(* #,##0_);_(* \(#,##0\);_(* "-"??_);_(@_)</c:formatCode>
                <c:ptCount val="16"/>
                <c:pt idx="0">
                  <c:v>327463</c:v>
                </c:pt>
                <c:pt idx="1">
                  <c:v>326660</c:v>
                </c:pt>
                <c:pt idx="2">
                  <c:v>326080</c:v>
                </c:pt>
                <c:pt idx="3">
                  <c:v>329238</c:v>
                </c:pt>
                <c:pt idx="4">
                  <c:v>326405</c:v>
                </c:pt>
                <c:pt idx="5">
                  <c:v>327583</c:v>
                </c:pt>
                <c:pt idx="6">
                  <c:v>327395</c:v>
                </c:pt>
                <c:pt idx="7">
                  <c:v>325843</c:v>
                </c:pt>
                <c:pt idx="8">
                  <c:v>327744</c:v>
                </c:pt>
                <c:pt idx="9">
                  <c:v>327981</c:v>
                </c:pt>
                <c:pt idx="10">
                  <c:v>326888</c:v>
                </c:pt>
                <c:pt idx="11">
                  <c:v>140988</c:v>
                </c:pt>
                <c:pt idx="12">
                  <c:v>140700</c:v>
                </c:pt>
                <c:pt idx="13">
                  <c:v>140188</c:v>
                </c:pt>
                <c:pt idx="14">
                  <c:v>144338</c:v>
                </c:pt>
                <c:pt idx="15">
                  <c:v>143150</c:v>
                </c:pt>
              </c:numCache>
            </c:numRef>
          </c:val>
          <c:extLst>
            <c:ext xmlns:c16="http://schemas.microsoft.com/office/drawing/2014/chart" uri="{C3380CC4-5D6E-409C-BE32-E72D297353CC}">
              <c16:uniqueId val="{00000006-89B8-4976-BC56-EE1B6A480F8F}"/>
            </c:ext>
          </c:extLst>
        </c:ser>
        <c:dLbls>
          <c:showLegendKey val="0"/>
          <c:showVal val="0"/>
          <c:showCatName val="0"/>
          <c:showSerName val="0"/>
          <c:showPercent val="0"/>
          <c:showBubbleSize val="0"/>
        </c:dLbls>
        <c:gapWidth val="219"/>
        <c:overlap val="-27"/>
        <c:axId val="515513664"/>
        <c:axId val="515509728"/>
      </c:barChart>
      <c:catAx>
        <c:axId val="51551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509728"/>
        <c:crosses val="autoZero"/>
        <c:auto val="1"/>
        <c:lblAlgn val="ctr"/>
        <c:lblOffset val="100"/>
        <c:noMultiLvlLbl val="0"/>
      </c:catAx>
      <c:valAx>
        <c:axId val="51550972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513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ACDC Sales Tax Revenue Bonds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'CDC Debt'!$D$6</c:f>
              <c:strCache>
                <c:ptCount val="1"/>
                <c:pt idx="0">
                  <c:v>CDC Debt</c:v>
                </c:pt>
              </c:strCache>
            </c:strRef>
          </c:tx>
          <c:spPr>
            <a:solidFill>
              <a:schemeClr val="accent1"/>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Debt'!$D$7:$D$22</c:f>
            </c:numRef>
          </c:val>
          <c:extLst>
            <c:ext xmlns:c16="http://schemas.microsoft.com/office/drawing/2014/chart" uri="{C3380CC4-5D6E-409C-BE32-E72D297353CC}">
              <c16:uniqueId val="{00000000-A12F-4D0A-8A70-636BCE50CFF1}"/>
            </c:ext>
          </c:extLst>
        </c:ser>
        <c:ser>
          <c:idx val="1"/>
          <c:order val="1"/>
          <c:tx>
            <c:strRef>
              <c:f>'CDC Debt'!$E$6</c:f>
              <c:strCache>
                <c:ptCount val="1"/>
                <c:pt idx="0">
                  <c:v>CDC Debt</c:v>
                </c:pt>
              </c:strCache>
            </c:strRef>
          </c:tx>
          <c:spPr>
            <a:solidFill>
              <a:schemeClr val="accent2"/>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Debt'!$E$7:$E$22</c:f>
            </c:numRef>
          </c:val>
          <c:extLst>
            <c:ext xmlns:c16="http://schemas.microsoft.com/office/drawing/2014/chart" uri="{C3380CC4-5D6E-409C-BE32-E72D297353CC}">
              <c16:uniqueId val="{00000001-A12F-4D0A-8A70-636BCE50CFF1}"/>
            </c:ext>
          </c:extLst>
        </c:ser>
        <c:ser>
          <c:idx val="2"/>
          <c:order val="2"/>
          <c:tx>
            <c:strRef>
              <c:f>'CDC Debt'!$F$6</c:f>
              <c:strCache>
                <c:ptCount val="1"/>
                <c:pt idx="0">
                  <c:v>Interest</c:v>
                </c:pt>
              </c:strCache>
            </c:strRef>
          </c:tx>
          <c:spPr>
            <a:solidFill>
              <a:schemeClr val="accent3"/>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Debt'!$F$7:$F$22</c:f>
            </c:numRef>
          </c:val>
          <c:extLst>
            <c:ext xmlns:c16="http://schemas.microsoft.com/office/drawing/2014/chart" uri="{C3380CC4-5D6E-409C-BE32-E72D297353CC}">
              <c16:uniqueId val="{00000002-A12F-4D0A-8A70-636BCE50CFF1}"/>
            </c:ext>
          </c:extLst>
        </c:ser>
        <c:ser>
          <c:idx val="3"/>
          <c:order val="3"/>
          <c:tx>
            <c:strRef>
              <c:f>'CDC Debt'!$G$6</c:f>
              <c:strCache>
                <c:ptCount val="1"/>
                <c:pt idx="0">
                  <c:v>Interest</c:v>
                </c:pt>
              </c:strCache>
            </c:strRef>
          </c:tx>
          <c:spPr>
            <a:solidFill>
              <a:schemeClr val="accent4"/>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Debt'!$G$7:$G$22</c:f>
            </c:numRef>
          </c:val>
          <c:extLst>
            <c:ext xmlns:c16="http://schemas.microsoft.com/office/drawing/2014/chart" uri="{C3380CC4-5D6E-409C-BE32-E72D297353CC}">
              <c16:uniqueId val="{00000003-A12F-4D0A-8A70-636BCE50CFF1}"/>
            </c:ext>
          </c:extLst>
        </c:ser>
        <c:ser>
          <c:idx val="4"/>
          <c:order val="4"/>
          <c:tx>
            <c:strRef>
              <c:f>'CDC Debt'!$H$6</c:f>
              <c:strCache>
                <c:ptCount val="1"/>
                <c:pt idx="0">
                  <c:v>Principal</c:v>
                </c:pt>
              </c:strCache>
            </c:strRef>
          </c:tx>
          <c:spPr>
            <a:solidFill>
              <a:schemeClr val="accent5"/>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Debt'!$H$7:$H$22</c:f>
              <c:numCache>
                <c:formatCode>_(* #,##0_);_(* \(#,##0\);_(* "-"??_);_(@_)</c:formatCode>
                <c:ptCount val="16"/>
                <c:pt idx="0">
                  <c:v>160000</c:v>
                </c:pt>
                <c:pt idx="1">
                  <c:v>100000</c:v>
                </c:pt>
                <c:pt idx="2">
                  <c:v>115000</c:v>
                </c:pt>
                <c:pt idx="3">
                  <c:v>135000</c:v>
                </c:pt>
                <c:pt idx="4">
                  <c:v>150000</c:v>
                </c:pt>
                <c:pt idx="5">
                  <c:v>170000</c:v>
                </c:pt>
                <c:pt idx="6">
                  <c:v>190000</c:v>
                </c:pt>
                <c:pt idx="7">
                  <c:v>210000</c:v>
                </c:pt>
                <c:pt idx="8">
                  <c:v>235000</c:v>
                </c:pt>
                <c:pt idx="9">
                  <c:v>260000</c:v>
                </c:pt>
                <c:pt idx="10">
                  <c:v>285000</c:v>
                </c:pt>
                <c:pt idx="11">
                  <c:v>115000</c:v>
                </c:pt>
                <c:pt idx="12">
                  <c:v>120000</c:v>
                </c:pt>
                <c:pt idx="13">
                  <c:v>125000</c:v>
                </c:pt>
                <c:pt idx="14">
                  <c:v>135000</c:v>
                </c:pt>
                <c:pt idx="15">
                  <c:v>140000</c:v>
                </c:pt>
              </c:numCache>
            </c:numRef>
          </c:val>
          <c:extLst>
            <c:ext xmlns:c16="http://schemas.microsoft.com/office/drawing/2014/chart" uri="{C3380CC4-5D6E-409C-BE32-E72D297353CC}">
              <c16:uniqueId val="{00000004-A12F-4D0A-8A70-636BCE50CFF1}"/>
            </c:ext>
          </c:extLst>
        </c:ser>
        <c:ser>
          <c:idx val="5"/>
          <c:order val="5"/>
          <c:tx>
            <c:strRef>
              <c:f>'CDC Debt'!$I$6</c:f>
              <c:strCache>
                <c:ptCount val="1"/>
                <c:pt idx="0">
                  <c:v>Interest</c:v>
                </c:pt>
              </c:strCache>
            </c:strRef>
          </c:tx>
          <c:spPr>
            <a:solidFill>
              <a:schemeClr val="accent6"/>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Debt'!$I$7:$I$22</c:f>
              <c:numCache>
                <c:formatCode>_(* #,##0_);_(* \(#,##0\);_(* "-"??_);_(@_)</c:formatCode>
                <c:ptCount val="16"/>
                <c:pt idx="0">
                  <c:v>167463</c:v>
                </c:pt>
                <c:pt idx="1">
                  <c:v>226660</c:v>
                </c:pt>
                <c:pt idx="2">
                  <c:v>211080</c:v>
                </c:pt>
                <c:pt idx="3">
                  <c:v>194238</c:v>
                </c:pt>
                <c:pt idx="4">
                  <c:v>176405</c:v>
                </c:pt>
                <c:pt idx="5">
                  <c:v>157583</c:v>
                </c:pt>
                <c:pt idx="6">
                  <c:v>137395</c:v>
                </c:pt>
                <c:pt idx="7">
                  <c:v>115843</c:v>
                </c:pt>
                <c:pt idx="8">
                  <c:v>92744</c:v>
                </c:pt>
                <c:pt idx="9">
                  <c:v>67981</c:v>
                </c:pt>
                <c:pt idx="10">
                  <c:v>41888</c:v>
                </c:pt>
                <c:pt idx="11">
                  <c:v>25988</c:v>
                </c:pt>
                <c:pt idx="12">
                  <c:v>20700</c:v>
                </c:pt>
                <c:pt idx="13">
                  <c:v>15188</c:v>
                </c:pt>
                <c:pt idx="14">
                  <c:v>9338</c:v>
                </c:pt>
                <c:pt idx="15">
                  <c:v>3150</c:v>
                </c:pt>
              </c:numCache>
            </c:numRef>
          </c:val>
          <c:extLst>
            <c:ext xmlns:c16="http://schemas.microsoft.com/office/drawing/2014/chart" uri="{C3380CC4-5D6E-409C-BE32-E72D297353CC}">
              <c16:uniqueId val="{00000005-A12F-4D0A-8A70-636BCE50CFF1}"/>
            </c:ext>
          </c:extLst>
        </c:ser>
        <c:ser>
          <c:idx val="6"/>
          <c:order val="6"/>
          <c:tx>
            <c:strRef>
              <c:f>'CDC Debt'!$J$6</c:f>
              <c:strCache>
                <c:ptCount val="1"/>
                <c:pt idx="0">
                  <c:v>Total</c:v>
                </c:pt>
              </c:strCache>
            </c:strRef>
          </c:tx>
          <c:spPr>
            <a:solidFill>
              <a:schemeClr val="accent1">
                <a:lumMod val="60000"/>
              </a:schemeClr>
            </a:solidFill>
            <a:ln>
              <a:noFill/>
            </a:ln>
            <a:effectLst/>
          </c:spPr>
          <c:invertIfNegative val="0"/>
          <c:cat>
            <c:numRef>
              <c:f>'CDC Debt'!$C$7:$C$22</c:f>
              <c:numCache>
                <c:formatCode>General</c:formatCode>
                <c:ptCount val="1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numCache>
            </c:numRef>
          </c:cat>
          <c:val>
            <c:numRef>
              <c:f>'CDC Debt'!$J$7:$J$22</c:f>
              <c:numCache>
                <c:formatCode>_(* #,##0_);_(* \(#,##0\);_(* "-"??_);_(@_)</c:formatCode>
                <c:ptCount val="16"/>
                <c:pt idx="0">
                  <c:v>327463</c:v>
                </c:pt>
                <c:pt idx="1">
                  <c:v>326660</c:v>
                </c:pt>
                <c:pt idx="2">
                  <c:v>326080</c:v>
                </c:pt>
                <c:pt idx="3">
                  <c:v>329238</c:v>
                </c:pt>
                <c:pt idx="4">
                  <c:v>326405</c:v>
                </c:pt>
                <c:pt idx="5">
                  <c:v>327583</c:v>
                </c:pt>
                <c:pt idx="6">
                  <c:v>327395</c:v>
                </c:pt>
                <c:pt idx="7">
                  <c:v>325843</c:v>
                </c:pt>
                <c:pt idx="8">
                  <c:v>327744</c:v>
                </c:pt>
                <c:pt idx="9">
                  <c:v>327981</c:v>
                </c:pt>
                <c:pt idx="10">
                  <c:v>326888</c:v>
                </c:pt>
                <c:pt idx="11">
                  <c:v>140988</c:v>
                </c:pt>
                <c:pt idx="12">
                  <c:v>140700</c:v>
                </c:pt>
                <c:pt idx="13">
                  <c:v>140188</c:v>
                </c:pt>
                <c:pt idx="14">
                  <c:v>144338</c:v>
                </c:pt>
                <c:pt idx="15">
                  <c:v>143150</c:v>
                </c:pt>
              </c:numCache>
            </c:numRef>
          </c:val>
          <c:extLst>
            <c:ext xmlns:c16="http://schemas.microsoft.com/office/drawing/2014/chart" uri="{C3380CC4-5D6E-409C-BE32-E72D297353CC}">
              <c16:uniqueId val="{00000006-A12F-4D0A-8A70-636BCE50CFF1}"/>
            </c:ext>
          </c:extLst>
        </c:ser>
        <c:dLbls>
          <c:showLegendKey val="0"/>
          <c:showVal val="0"/>
          <c:showCatName val="0"/>
          <c:showSerName val="0"/>
          <c:showPercent val="0"/>
          <c:showBubbleSize val="0"/>
        </c:dLbls>
        <c:gapWidth val="219"/>
        <c:overlap val="-27"/>
        <c:axId val="515513664"/>
        <c:axId val="515509728"/>
      </c:barChart>
      <c:catAx>
        <c:axId val="51551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509728"/>
        <c:crosses val="autoZero"/>
        <c:auto val="1"/>
        <c:lblAlgn val="ctr"/>
        <c:lblOffset val="100"/>
        <c:noMultiLvlLbl val="0"/>
      </c:catAx>
      <c:valAx>
        <c:axId val="51550972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513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baseline="0"/>
              <a:t>City of Anna: Inflation Adjusted Tax-Supported Debt Per Capita  Fiscal Year 2016-2022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4"/>
          <c:order val="4"/>
          <c:tx>
            <c:strRef>
              <c:f>'Debt Data'!$F$19</c:f>
              <c:strCache>
                <c:ptCount val="1"/>
                <c:pt idx="0">
                  <c:v>Debt Per Capita with Inflation</c:v>
                </c:pt>
              </c:strCache>
            </c:strRef>
          </c:tx>
          <c:spPr>
            <a:solidFill>
              <a:schemeClr val="tx2">
                <a:lumMod val="60000"/>
                <a:lumOff val="40000"/>
              </a:schemeClr>
            </a:solidFill>
            <a:ln>
              <a:noFill/>
            </a:ln>
            <a:effectLst/>
          </c:spPr>
          <c:invertIfNegative val="0"/>
          <c:dLbls>
            <c:dLbl>
              <c:idx val="0"/>
              <c:layout>
                <c:manualLayout>
                  <c:x val="0"/>
                  <c:y val="6.6945606694560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F3-4FF2-AA0C-DC9E4B1793FF}"/>
                </c:ext>
              </c:extLst>
            </c:dLbl>
            <c:dLbl>
              <c:idx val="1"/>
              <c:layout>
                <c:manualLayout>
                  <c:x val="-3.1663418055900284E-17"/>
                  <c:y val="5.5788005578800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F3-4FF2-AA0C-DC9E4B1793FF}"/>
                </c:ext>
              </c:extLst>
            </c:dLbl>
            <c:dLbl>
              <c:idx val="2"/>
              <c:layout>
                <c:manualLayout>
                  <c:x val="-1.5831709027950142E-17"/>
                  <c:y val="7.5313807531380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B8-46CC-BC09-04B93DF726DE}"/>
                </c:ext>
              </c:extLst>
            </c:dLbl>
            <c:dLbl>
              <c:idx val="3"/>
              <c:layout>
                <c:manualLayout>
                  <c:x val="1.7271154818767156E-3"/>
                  <c:y val="6.69456066945605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B8-46CC-BC09-04B93DF726DE}"/>
                </c:ext>
              </c:extLst>
            </c:dLbl>
            <c:dLbl>
              <c:idx val="4"/>
              <c:layout>
                <c:manualLayout>
                  <c:x val="1.7271154818767789E-3"/>
                  <c:y val="5.85774058577405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B8-46CC-BC09-04B93DF726DE}"/>
                </c:ext>
              </c:extLst>
            </c:dLbl>
            <c:dLbl>
              <c:idx val="5"/>
              <c:layout>
                <c:manualLayout>
                  <c:x val="-6.3326836111800568E-17"/>
                  <c:y val="9.76290097629009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B8-46CC-BC09-04B93DF726DE}"/>
                </c:ext>
              </c:extLst>
            </c:dLbl>
            <c:dLbl>
              <c:idx val="6"/>
              <c:layout>
                <c:manualLayout>
                  <c:x val="0"/>
                  <c:y val="8.9260808926080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B8-46CC-BC09-04B93DF726D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'Debt Data'!$A$23:$A$29</c15:sqref>
                  </c15:fullRef>
                </c:ext>
              </c:extLst>
              <c:f>'Debt Data'!$A$23:$A$29</c:f>
              <c:numCache>
                <c:formatCode>General</c:formatCode>
                <c:ptCount val="7"/>
                <c:pt idx="0">
                  <c:v>2016</c:v>
                </c:pt>
                <c:pt idx="1">
                  <c:v>2017</c:v>
                </c:pt>
                <c:pt idx="2">
                  <c:v>2018</c:v>
                </c:pt>
                <c:pt idx="3">
                  <c:v>2019</c:v>
                </c:pt>
                <c:pt idx="4">
                  <c:v>2020</c:v>
                </c:pt>
                <c:pt idx="5">
                  <c:v>2021</c:v>
                </c:pt>
                <c:pt idx="6">
                  <c:v>2022</c:v>
                </c:pt>
              </c:numCache>
            </c:numRef>
          </c:cat>
          <c:val>
            <c:numRef>
              <c:extLst>
                <c:ext xmlns:c15="http://schemas.microsoft.com/office/drawing/2012/chart" uri="{02D57815-91ED-43cb-92C2-25804820EDAC}">
                  <c15:fullRef>
                    <c15:sqref>'Debt Data'!$F$20:$F$28</c15:sqref>
                  </c15:fullRef>
                </c:ext>
              </c:extLst>
              <c:f>'Debt Data'!$F$20:$F$26</c:f>
              <c:numCache>
                <c:formatCode>_("$"* #,##0.00_);_("$"* \(#,##0.00\);_("$"* "-"??_);_(@_)</c:formatCode>
                <c:ptCount val="7"/>
                <c:pt idx="0">
                  <c:v>385.5608974358974</c:v>
                </c:pt>
                <c:pt idx="1">
                  <c:v>322.55072463768118</c:v>
                </c:pt>
                <c:pt idx="2">
                  <c:v>358.03278688524591</c:v>
                </c:pt>
                <c:pt idx="3">
                  <c:v>315.7332155477032</c:v>
                </c:pt>
                <c:pt idx="4">
                  <c:v>257.46569814366427</c:v>
                </c:pt>
                <c:pt idx="5">
                  <c:v>2730.6519357195034</c:v>
                </c:pt>
                <c:pt idx="6">
                  <c:v>2383.8198654320167</c:v>
                </c:pt>
              </c:numCache>
            </c:numRef>
          </c:val>
          <c:extLst>
            <c:ext xmlns:c15="http://schemas.microsoft.com/office/drawing/2012/chart" uri="{02D57815-91ED-43cb-92C2-25804820EDAC}">
              <c15:categoryFilterExceptions>
                <c15:categoryFilterException>
                  <c15:sqref>'Debt Data'!$F$27</c15:sqref>
                  <c15:dLbl>
                    <c:idx val="6"/>
                    <c:layout>
                      <c:manualLayout>
                        <c:x val="0"/>
                        <c:y val="8.3682008368200833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B-80B8-46CC-BC09-04B93DF726DE}"/>
                      </c:ext>
                    </c:extLst>
                  </c15:dLbl>
                </c15:categoryFilterException>
                <c15:categoryFilterException>
                  <c15:sqref>'Debt Data'!$F$28</c15:sqref>
                  <c15:dLbl>
                    <c:idx val="6"/>
                    <c:layout>
                      <c:manualLayout>
                        <c:x val="0"/>
                        <c:y val="6.9793411501954214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6D6F-42C5-B202-21DD5740851E}"/>
                      </c:ext>
                    </c:extLst>
                  </c15:dLbl>
                </c15:categoryFilterException>
              </c15:categoryFilterExceptions>
            </c:ext>
            <c:ext xmlns:c16="http://schemas.microsoft.com/office/drawing/2014/chart" uri="{C3380CC4-5D6E-409C-BE32-E72D297353CC}">
              <c16:uniqueId val="{00000000-80B8-46CC-BC09-04B93DF726DE}"/>
            </c:ext>
          </c:extLst>
        </c:ser>
        <c:dLbls>
          <c:showLegendKey val="0"/>
          <c:showVal val="0"/>
          <c:showCatName val="0"/>
          <c:showSerName val="0"/>
          <c:showPercent val="0"/>
          <c:showBubbleSize val="0"/>
        </c:dLbls>
        <c:gapWidth val="47"/>
        <c:overlap val="-27"/>
        <c:axId val="702330560"/>
        <c:axId val="702323344"/>
        <c:extLst>
          <c:ext xmlns:c15="http://schemas.microsoft.com/office/drawing/2012/chart" uri="{02D57815-91ED-43cb-92C2-25804820EDAC}">
            <c15:filteredBarSeries>
              <c15:ser>
                <c:idx val="0"/>
                <c:order val="0"/>
                <c:tx>
                  <c:strRef>
                    <c:extLst>
                      <c:ext uri="{02D57815-91ED-43cb-92C2-25804820EDAC}">
                        <c15:formulaRef>
                          <c15:sqref>'Debt Data'!$B$19</c15:sqref>
                        </c15:formulaRef>
                      </c:ext>
                    </c:extLst>
                    <c:strCache>
                      <c:ptCount val="1"/>
                      <c:pt idx="0">
                        <c:v>Tax-supported debt per capita</c:v>
                      </c:pt>
                    </c:strCache>
                  </c:strRef>
                </c:tx>
                <c:spPr>
                  <a:solidFill>
                    <a:schemeClr val="accent1"/>
                  </a:solidFill>
                  <a:ln>
                    <a:noFill/>
                  </a:ln>
                  <a:effectLst/>
                </c:spPr>
                <c:invertIfNegative val="0"/>
                <c:cat>
                  <c:numRef>
                    <c:extLst>
                      <c:ext uri="{02D57815-91ED-43cb-92C2-25804820EDAC}">
                        <c15:fullRef>
                          <c15:sqref>'Debt Data'!$A$23:$A$29</c15:sqref>
                        </c15:fullRef>
                        <c15:formulaRef>
                          <c15:sqref>'Debt Data'!$A$23:$A$29</c15:sqref>
                        </c15:formulaRef>
                      </c:ext>
                    </c:extLst>
                    <c:numCache>
                      <c:formatCode>General</c:formatCode>
                      <c:ptCount val="7"/>
                      <c:pt idx="0">
                        <c:v>2016</c:v>
                      </c:pt>
                      <c:pt idx="1">
                        <c:v>2017</c:v>
                      </c:pt>
                      <c:pt idx="2">
                        <c:v>2018</c:v>
                      </c:pt>
                      <c:pt idx="3">
                        <c:v>2019</c:v>
                      </c:pt>
                      <c:pt idx="4">
                        <c:v>2020</c:v>
                      </c:pt>
                      <c:pt idx="5">
                        <c:v>2021</c:v>
                      </c:pt>
                      <c:pt idx="6">
                        <c:v>2022</c:v>
                      </c:pt>
                    </c:numCache>
                  </c:numRef>
                </c:cat>
                <c:val>
                  <c:numRef>
                    <c:extLst>
                      <c:ext uri="{02D57815-91ED-43cb-92C2-25804820EDAC}">
                        <c15:fullRef>
                          <c15:sqref>'Debt Data'!$B$20:$B$28</c15:sqref>
                        </c15:fullRef>
                        <c15:formulaRef>
                          <c15:sqref>'Debt Data'!$B$20:$B$26</c15:sqref>
                        </c15:formulaRef>
                      </c:ext>
                    </c:extLst>
                    <c:numCache>
                      <c:formatCode>_("$"* #,##0_);_("$"* \(#,##0\);_("$"* "-"??_);_(@_)</c:formatCode>
                      <c:ptCount val="7"/>
                      <c:pt idx="0">
                        <c:v>3437000</c:v>
                      </c:pt>
                      <c:pt idx="1">
                        <c:v>3210000</c:v>
                      </c:pt>
                      <c:pt idx="2">
                        <c:v>3780000</c:v>
                      </c:pt>
                      <c:pt idx="3">
                        <c:v>3470000</c:v>
                      </c:pt>
                      <c:pt idx="4">
                        <c:v>3190000</c:v>
                      </c:pt>
                      <c:pt idx="5">
                        <c:v>35250000</c:v>
                      </c:pt>
                      <c:pt idx="6">
                        <c:v>35220000</c:v>
                      </c:pt>
                    </c:numCache>
                  </c:numRef>
                </c:val>
                <c:extLst>
                  <c:ext xmlns:c16="http://schemas.microsoft.com/office/drawing/2014/chart" uri="{C3380CC4-5D6E-409C-BE32-E72D297353CC}">
                    <c16:uniqueId val="{00000001-80B8-46CC-BC09-04B93DF726D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'Debt Data'!$C$19</c15:sqref>
                        </c15:formulaRef>
                      </c:ext>
                    </c:extLst>
                    <c:strCache>
                      <c:ptCount val="1"/>
                      <c:pt idx="0">
                        <c:v>Population</c:v>
                      </c:pt>
                    </c:strCache>
                  </c:strRef>
                </c:tx>
                <c:spPr>
                  <a:solidFill>
                    <a:schemeClr val="accent2"/>
                  </a:solidFill>
                  <a:ln>
                    <a:noFill/>
                  </a:ln>
                  <a:effectLst/>
                </c:spPr>
                <c:invertIfNegative val="0"/>
                <c:cat>
                  <c:numRef>
                    <c:extLst>
                      <c:ext xmlns:c15="http://schemas.microsoft.com/office/drawing/2012/chart" uri="{02D57815-91ED-43cb-92C2-25804820EDAC}">
                        <c15:fullRef>
                          <c15:sqref>'Debt Data'!$A$23:$A$29</c15:sqref>
                        </c15:fullRef>
                        <c15:formulaRef>
                          <c15:sqref>'Debt Data'!$A$23:$A$29</c15:sqref>
                        </c15:formulaRef>
                      </c:ext>
                    </c:extLst>
                    <c:numCache>
                      <c:formatCode>General</c:formatCode>
                      <c:ptCount val="7"/>
                      <c:pt idx="0">
                        <c:v>2016</c:v>
                      </c:pt>
                      <c:pt idx="1">
                        <c:v>2017</c:v>
                      </c:pt>
                      <c:pt idx="2">
                        <c:v>2018</c:v>
                      </c:pt>
                      <c:pt idx="3">
                        <c:v>2019</c:v>
                      </c:pt>
                      <c:pt idx="4">
                        <c:v>2020</c:v>
                      </c:pt>
                      <c:pt idx="5">
                        <c:v>2021</c:v>
                      </c:pt>
                      <c:pt idx="6">
                        <c:v>2022</c:v>
                      </c:pt>
                    </c:numCache>
                  </c:numRef>
                </c:cat>
                <c:val>
                  <c:numRef>
                    <c:extLst>
                      <c:ext xmlns:c15="http://schemas.microsoft.com/office/drawing/2012/chart" uri="{02D57815-91ED-43cb-92C2-25804820EDAC}">
                        <c15:fullRef>
                          <c15:sqref>'Debt Data'!$C$20:$C$28</c15:sqref>
                        </c15:fullRef>
                        <c15:formulaRef>
                          <c15:sqref>'Debt Data'!$C$20:$C$26</c15:sqref>
                        </c15:formulaRef>
                      </c:ext>
                    </c:extLst>
                    <c:numCache>
                      <c:formatCode>_(* #,##0_);_(* \(#,##0\);_(* "-"??_);_(@_)</c:formatCode>
                      <c:ptCount val="7"/>
                      <c:pt idx="0">
                        <c:v>9360</c:v>
                      </c:pt>
                      <c:pt idx="1">
                        <c:v>10350</c:v>
                      </c:pt>
                      <c:pt idx="2">
                        <c:v>10980</c:v>
                      </c:pt>
                      <c:pt idx="3">
                        <c:v>11320</c:v>
                      </c:pt>
                      <c:pt idx="4">
                        <c:v>12390</c:v>
                      </c:pt>
                      <c:pt idx="5">
                        <c:v>13690</c:v>
                      </c:pt>
                      <c:pt idx="6">
                        <c:v>15011</c:v>
                      </c:pt>
                    </c:numCache>
                  </c:numRef>
                </c:val>
                <c:extLst xmlns:c15="http://schemas.microsoft.com/office/drawing/2012/chart">
                  <c:ext xmlns:c16="http://schemas.microsoft.com/office/drawing/2014/chart" uri="{C3380CC4-5D6E-409C-BE32-E72D297353CC}">
                    <c16:uniqueId val="{00000002-80B8-46CC-BC09-04B93DF726D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'Debt Data'!$D$19</c15:sqref>
                        </c15:formulaRef>
                      </c:ext>
                    </c:extLst>
                    <c:strCache>
                      <c:ptCount val="1"/>
                      <c:pt idx="0">
                        <c:v>CPI Index</c:v>
                      </c:pt>
                    </c:strCache>
                  </c:strRef>
                </c:tx>
                <c:spPr>
                  <a:solidFill>
                    <a:schemeClr val="accent3"/>
                  </a:solidFill>
                  <a:ln>
                    <a:noFill/>
                  </a:ln>
                  <a:effectLst/>
                </c:spPr>
                <c:invertIfNegative val="0"/>
                <c:cat>
                  <c:numRef>
                    <c:extLst>
                      <c:ext xmlns:c15="http://schemas.microsoft.com/office/drawing/2012/chart" uri="{02D57815-91ED-43cb-92C2-25804820EDAC}">
                        <c15:fullRef>
                          <c15:sqref>'Debt Data'!$A$23:$A$29</c15:sqref>
                        </c15:fullRef>
                        <c15:formulaRef>
                          <c15:sqref>'Debt Data'!$A$23:$A$29</c15:sqref>
                        </c15:formulaRef>
                      </c:ext>
                    </c:extLst>
                    <c:numCache>
                      <c:formatCode>General</c:formatCode>
                      <c:ptCount val="7"/>
                      <c:pt idx="0">
                        <c:v>2016</c:v>
                      </c:pt>
                      <c:pt idx="1">
                        <c:v>2017</c:v>
                      </c:pt>
                      <c:pt idx="2">
                        <c:v>2018</c:v>
                      </c:pt>
                      <c:pt idx="3">
                        <c:v>2019</c:v>
                      </c:pt>
                      <c:pt idx="4">
                        <c:v>2020</c:v>
                      </c:pt>
                      <c:pt idx="5">
                        <c:v>2021</c:v>
                      </c:pt>
                      <c:pt idx="6">
                        <c:v>2022</c:v>
                      </c:pt>
                    </c:numCache>
                  </c:numRef>
                </c:cat>
                <c:val>
                  <c:numRef>
                    <c:extLst>
                      <c:ext xmlns:c15="http://schemas.microsoft.com/office/drawing/2012/chart" uri="{02D57815-91ED-43cb-92C2-25804820EDAC}">
                        <c15:fullRef>
                          <c15:sqref>'Debt Data'!$D$20:$D$28</c15:sqref>
                        </c15:fullRef>
                        <c15:formulaRef>
                          <c15:sqref>'Debt Data'!$D$20:$D$26</c15:sqref>
                        </c15:formulaRef>
                      </c:ext>
                    </c:extLst>
                    <c:numCache>
                      <c:formatCode>#,##0.000_);\(#,##0.000\)</c:formatCode>
                      <c:ptCount val="7"/>
                      <c:pt idx="0">
                        <c:v>1.05</c:v>
                      </c:pt>
                      <c:pt idx="1">
                        <c:v>1.04</c:v>
                      </c:pt>
                      <c:pt idx="2">
                        <c:v>1.04</c:v>
                      </c:pt>
                      <c:pt idx="3">
                        <c:v>1.03</c:v>
                      </c:pt>
                      <c:pt idx="4">
                        <c:v>1</c:v>
                      </c:pt>
                      <c:pt idx="5">
                        <c:v>1.0605</c:v>
                      </c:pt>
                      <c:pt idx="6" formatCode="General">
                        <c:v>1.016</c:v>
                      </c:pt>
                    </c:numCache>
                  </c:numRef>
                </c:val>
                <c:extLst xmlns:c15="http://schemas.microsoft.com/office/drawing/2012/chart">
                  <c:ext xmlns:c16="http://schemas.microsoft.com/office/drawing/2014/chart" uri="{C3380CC4-5D6E-409C-BE32-E72D297353CC}">
                    <c16:uniqueId val="{00000003-80B8-46CC-BC09-04B93DF726D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'Debt Data'!$E$19</c15:sqref>
                        </c15:formulaRef>
                      </c:ext>
                    </c:extLst>
                    <c:strCache>
                      <c:ptCount val="1"/>
                      <c:pt idx="0">
                        <c:v>Tax Supported Debt Per Capita</c:v>
                      </c:pt>
                    </c:strCache>
                  </c:strRef>
                </c:tx>
                <c:spPr>
                  <a:solidFill>
                    <a:schemeClr val="accent4"/>
                  </a:solidFill>
                  <a:ln>
                    <a:noFill/>
                  </a:ln>
                  <a:effectLst/>
                </c:spPr>
                <c:invertIfNegative val="0"/>
                <c:cat>
                  <c:numRef>
                    <c:extLst>
                      <c:ext xmlns:c15="http://schemas.microsoft.com/office/drawing/2012/chart" uri="{02D57815-91ED-43cb-92C2-25804820EDAC}">
                        <c15:fullRef>
                          <c15:sqref>'Debt Data'!$A$23:$A$29</c15:sqref>
                        </c15:fullRef>
                        <c15:formulaRef>
                          <c15:sqref>'Debt Data'!$A$23:$A$29</c15:sqref>
                        </c15:formulaRef>
                      </c:ext>
                    </c:extLst>
                    <c:numCache>
                      <c:formatCode>General</c:formatCode>
                      <c:ptCount val="7"/>
                      <c:pt idx="0">
                        <c:v>2016</c:v>
                      </c:pt>
                      <c:pt idx="1">
                        <c:v>2017</c:v>
                      </c:pt>
                      <c:pt idx="2">
                        <c:v>2018</c:v>
                      </c:pt>
                      <c:pt idx="3">
                        <c:v>2019</c:v>
                      </c:pt>
                      <c:pt idx="4">
                        <c:v>2020</c:v>
                      </c:pt>
                      <c:pt idx="5">
                        <c:v>2021</c:v>
                      </c:pt>
                      <c:pt idx="6">
                        <c:v>2022</c:v>
                      </c:pt>
                    </c:numCache>
                  </c:numRef>
                </c:cat>
                <c:val>
                  <c:numRef>
                    <c:extLst>
                      <c:ext xmlns:c15="http://schemas.microsoft.com/office/drawing/2012/chart" uri="{02D57815-91ED-43cb-92C2-25804820EDAC}">
                        <c15:fullRef>
                          <c15:sqref>'Debt Data'!$E$20:$E$28</c15:sqref>
                        </c15:fullRef>
                        <c15:formulaRef>
                          <c15:sqref>'Debt Data'!$E$20:$E$26</c15:sqref>
                        </c15:formulaRef>
                      </c:ext>
                    </c:extLst>
                    <c:numCache>
                      <c:formatCode>_("$"* #,##0_);_("$"* \(#,##0\);_("$"* "-"??_);_(@_)</c:formatCode>
                      <c:ptCount val="7"/>
                      <c:pt idx="0">
                        <c:v>367.20085470085468</c:v>
                      </c:pt>
                      <c:pt idx="1">
                        <c:v>310.14492753623188</c:v>
                      </c:pt>
                      <c:pt idx="2">
                        <c:v>344.26229508196724</c:v>
                      </c:pt>
                      <c:pt idx="3">
                        <c:v>306.53710247349824</c:v>
                      </c:pt>
                      <c:pt idx="4">
                        <c:v>257.46569814366427</c:v>
                      </c:pt>
                      <c:pt idx="5">
                        <c:v>2574.8721694667643</c:v>
                      </c:pt>
                      <c:pt idx="6">
                        <c:v>2346.2793951102526</c:v>
                      </c:pt>
                    </c:numCache>
                  </c:numRef>
                </c:val>
                <c:extLst xmlns:c15="http://schemas.microsoft.com/office/drawing/2012/chart">
                  <c:ext xmlns:c16="http://schemas.microsoft.com/office/drawing/2014/chart" uri="{C3380CC4-5D6E-409C-BE32-E72D297353CC}">
                    <c16:uniqueId val="{00000004-80B8-46CC-BC09-04B93DF726DE}"/>
                  </c:ext>
                </c:extLst>
              </c15:ser>
            </c15:filteredBarSeries>
          </c:ext>
        </c:extLst>
      </c:barChart>
      <c:catAx>
        <c:axId val="70233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702323344"/>
        <c:crosses val="autoZero"/>
        <c:auto val="1"/>
        <c:lblAlgn val="ctr"/>
        <c:lblOffset val="100"/>
        <c:noMultiLvlLbl val="0"/>
      </c:catAx>
      <c:valAx>
        <c:axId val="7023233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70233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flip="none" rotWithShape="1">
      <a:gsLst>
        <a:gs pos="100000">
          <a:schemeClr val="bg1">
            <a:lumMod val="95000"/>
          </a:schemeClr>
        </a:gs>
        <a:gs pos="100000">
          <a:schemeClr val="accent1">
            <a:lumMod val="45000"/>
            <a:lumOff val="55000"/>
          </a:schemeClr>
        </a:gs>
        <a:gs pos="100000">
          <a:schemeClr val="accent1">
            <a:lumMod val="58000"/>
            <a:lumOff val="42000"/>
          </a:schemeClr>
        </a:gs>
        <a:gs pos="100000">
          <a:schemeClr val="accent1">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t>City of Anna: Ad Valorem Tax-Supported and Revenue-Supported Debt, Fiscal Year 2016-2022 (in Millions)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'Debt Data'!$B$2</c:f>
              <c:strCache>
                <c:ptCount val="1"/>
                <c:pt idx="0">
                  <c:v>Tax-Supported Debt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'Debt Data'!$A$7:$A$13</c:f>
              <c:numCache>
                <c:formatCode>General</c:formatCode>
                <c:ptCount val="7"/>
                <c:pt idx="0">
                  <c:v>2016</c:v>
                </c:pt>
                <c:pt idx="1">
                  <c:v>2017</c:v>
                </c:pt>
                <c:pt idx="2">
                  <c:v>2018</c:v>
                </c:pt>
                <c:pt idx="3">
                  <c:v>2019</c:v>
                </c:pt>
                <c:pt idx="4">
                  <c:v>2020</c:v>
                </c:pt>
                <c:pt idx="5">
                  <c:v>2021</c:v>
                </c:pt>
                <c:pt idx="6">
                  <c:v>2022</c:v>
                </c:pt>
              </c:numCache>
            </c:numRef>
          </c:cat>
          <c:val>
            <c:numRef>
              <c:f>'Debt Data'!$B$7:$B$13</c:f>
              <c:numCache>
                <c:formatCode>"$"#,##0.00</c:formatCode>
                <c:ptCount val="7"/>
                <c:pt idx="0">
                  <c:v>3.47</c:v>
                </c:pt>
                <c:pt idx="1">
                  <c:v>3.19</c:v>
                </c:pt>
                <c:pt idx="2">
                  <c:v>35.25</c:v>
                </c:pt>
                <c:pt idx="3">
                  <c:v>35.22</c:v>
                </c:pt>
                <c:pt idx="4">
                  <c:v>33.36</c:v>
                </c:pt>
                <c:pt idx="5">
                  <c:v>40.64</c:v>
                </c:pt>
                <c:pt idx="6">
                  <c:v>40.99</c:v>
                </c:pt>
              </c:numCache>
            </c:numRef>
          </c:val>
          <c:extLst>
            <c:ext xmlns:c16="http://schemas.microsoft.com/office/drawing/2014/chart" uri="{C3380CC4-5D6E-409C-BE32-E72D297353CC}">
              <c16:uniqueId val="{00000000-2594-4BC2-B8D7-191573C32A9A}"/>
            </c:ext>
          </c:extLst>
        </c:ser>
        <c:ser>
          <c:idx val="1"/>
          <c:order val="1"/>
          <c:tx>
            <c:strRef>
              <c:f>'Debt Data'!$C$2</c:f>
              <c:strCache>
                <c:ptCount val="1"/>
                <c:pt idx="0">
                  <c:v>Revenue-Supported Debt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'Debt Data'!$A$7:$A$13</c:f>
              <c:numCache>
                <c:formatCode>General</c:formatCode>
                <c:ptCount val="7"/>
                <c:pt idx="0">
                  <c:v>2016</c:v>
                </c:pt>
                <c:pt idx="1">
                  <c:v>2017</c:v>
                </c:pt>
                <c:pt idx="2">
                  <c:v>2018</c:v>
                </c:pt>
                <c:pt idx="3">
                  <c:v>2019</c:v>
                </c:pt>
                <c:pt idx="4">
                  <c:v>2020</c:v>
                </c:pt>
                <c:pt idx="5">
                  <c:v>2021</c:v>
                </c:pt>
                <c:pt idx="6">
                  <c:v>2022</c:v>
                </c:pt>
              </c:numCache>
            </c:numRef>
          </c:cat>
          <c:val>
            <c:numRef>
              <c:f>'Debt Data'!$C$7:$C$13</c:f>
              <c:numCache>
                <c:formatCode>"$"#,##0.00</c:formatCode>
                <c:ptCount val="7"/>
                <c:pt idx="0">
                  <c:v>25.5</c:v>
                </c:pt>
                <c:pt idx="1">
                  <c:v>26.06</c:v>
                </c:pt>
                <c:pt idx="2">
                  <c:v>24.31</c:v>
                </c:pt>
                <c:pt idx="3">
                  <c:v>23.1</c:v>
                </c:pt>
                <c:pt idx="4">
                  <c:v>21.36</c:v>
                </c:pt>
                <c:pt idx="5">
                  <c:v>19.79</c:v>
                </c:pt>
                <c:pt idx="6">
                  <c:v>18.72</c:v>
                </c:pt>
              </c:numCache>
            </c:numRef>
          </c:val>
          <c:extLst>
            <c:ext xmlns:c16="http://schemas.microsoft.com/office/drawing/2014/chart" uri="{C3380CC4-5D6E-409C-BE32-E72D297353CC}">
              <c16:uniqueId val="{00000001-2594-4BC2-B8D7-191573C32A9A}"/>
            </c:ext>
          </c:extLst>
        </c:ser>
        <c:dLbls>
          <c:showLegendKey val="0"/>
          <c:showVal val="0"/>
          <c:showCatName val="0"/>
          <c:showSerName val="0"/>
          <c:showPercent val="0"/>
          <c:showBubbleSize val="0"/>
        </c:dLbls>
        <c:gapWidth val="219"/>
        <c:overlap val="-27"/>
        <c:axId val="2031598047"/>
        <c:axId val="2031605119"/>
      </c:barChart>
      <c:catAx>
        <c:axId val="2031598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605119"/>
        <c:crosses val="autoZero"/>
        <c:auto val="1"/>
        <c:lblAlgn val="ctr"/>
        <c:lblOffset val="100"/>
        <c:noMultiLvlLbl val="0"/>
      </c:catAx>
      <c:valAx>
        <c:axId val="20316051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598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314325</xdr:colOff>
      <xdr:row>8</xdr:row>
      <xdr:rowOff>166687</xdr:rowOff>
    </xdr:from>
    <xdr:to>
      <xdr:col>21</xdr:col>
      <xdr:colOff>9525</xdr:colOff>
      <xdr:row>23</xdr:row>
      <xdr:rowOff>52387</xdr:rowOff>
    </xdr:to>
    <xdr:graphicFrame macro="">
      <xdr:nvGraphicFramePr>
        <xdr:cNvPr id="2" name="Chart 1">
          <a:extLst>
            <a:ext uri="{FF2B5EF4-FFF2-40B4-BE49-F238E27FC236}">
              <a16:creationId xmlns:a16="http://schemas.microsoft.com/office/drawing/2014/main" id="{1469B276-1BAA-4421-8872-E29794B1DE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600074</xdr:colOff>
      <xdr:row>5</xdr:row>
      <xdr:rowOff>133350</xdr:rowOff>
    </xdr:from>
    <xdr:to>
      <xdr:col>12</xdr:col>
      <xdr:colOff>285749</xdr:colOff>
      <xdr:row>22</xdr:row>
      <xdr:rowOff>171450</xdr:rowOff>
    </xdr:to>
    <xdr:graphicFrame macro="">
      <xdr:nvGraphicFramePr>
        <xdr:cNvPr id="2" name="Chart 1">
          <a:extLst>
            <a:ext uri="{FF2B5EF4-FFF2-40B4-BE49-F238E27FC236}">
              <a16:creationId xmlns:a16="http://schemas.microsoft.com/office/drawing/2014/main" id="{21A994B5-96B3-4495-8B9D-7E386F70DB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276223</xdr:colOff>
      <xdr:row>6</xdr:row>
      <xdr:rowOff>171450</xdr:rowOff>
    </xdr:from>
    <xdr:to>
      <xdr:col>13</xdr:col>
      <xdr:colOff>314324</xdr:colOff>
      <xdr:row>30</xdr:row>
      <xdr:rowOff>152400</xdr:rowOff>
    </xdr:to>
    <xdr:graphicFrame macro="">
      <xdr:nvGraphicFramePr>
        <xdr:cNvPr id="4" name="Chart 3">
          <a:extLst>
            <a:ext uri="{FF2B5EF4-FFF2-40B4-BE49-F238E27FC236}">
              <a16:creationId xmlns:a16="http://schemas.microsoft.com/office/drawing/2014/main" id="{0E5566A2-8733-481B-A503-5CEB0E5728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4</xdr:row>
      <xdr:rowOff>133350</xdr:rowOff>
    </xdr:from>
    <xdr:to>
      <xdr:col>10</xdr:col>
      <xdr:colOff>381000</xdr:colOff>
      <xdr:row>22</xdr:row>
      <xdr:rowOff>0</xdr:rowOff>
    </xdr:to>
    <xdr:graphicFrame macro="">
      <xdr:nvGraphicFramePr>
        <xdr:cNvPr id="2" name="Chart 1">
          <a:extLst>
            <a:ext uri="{FF2B5EF4-FFF2-40B4-BE49-F238E27FC236}">
              <a16:creationId xmlns:a16="http://schemas.microsoft.com/office/drawing/2014/main" id="{04691702-5077-4627-9D32-9B1D5D801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9"/>
  <sheetViews>
    <sheetView topLeftCell="A7" workbookViewId="0">
      <selection activeCell="A2" sqref="A2:C19"/>
    </sheetView>
  </sheetViews>
  <sheetFormatPr defaultColWidth="8.85546875" defaultRowHeight="15" x14ac:dyDescent="0.25"/>
  <cols>
    <col min="1" max="1" width="54.42578125" style="6" bestFit="1" customWidth="1"/>
    <col min="2" max="2" width="19.85546875" style="6" bestFit="1" customWidth="1"/>
    <col min="3" max="3" width="13" style="6" bestFit="1" customWidth="1"/>
    <col min="4" max="16384" width="8.85546875" style="6"/>
  </cols>
  <sheetData>
    <row r="2" spans="1:4" ht="18.75" x14ac:dyDescent="0.3">
      <c r="A2" s="26" t="s">
        <v>28</v>
      </c>
      <c r="B2" s="27"/>
      <c r="C2" s="28"/>
    </row>
    <row r="3" spans="1:4" ht="18.75" x14ac:dyDescent="0.3">
      <c r="A3" s="29" t="s">
        <v>27</v>
      </c>
      <c r="B3" s="30" t="s">
        <v>41</v>
      </c>
      <c r="C3" s="31" t="s">
        <v>9</v>
      </c>
    </row>
    <row r="4" spans="1:4" ht="18.75" x14ac:dyDescent="0.3">
      <c r="A4" s="44" t="s">
        <v>32</v>
      </c>
      <c r="B4" s="45"/>
      <c r="C4" s="46"/>
    </row>
    <row r="5" spans="1:4" ht="18.75" x14ac:dyDescent="0.3">
      <c r="A5" s="32" t="s">
        <v>6</v>
      </c>
      <c r="B5" s="54">
        <f>'Debt Data'!I3</f>
        <v>9243000</v>
      </c>
      <c r="C5" s="55">
        <f>'Debt Data'!J3</f>
        <v>385.7679465776294</v>
      </c>
    </row>
    <row r="6" spans="1:4" ht="18.75" x14ac:dyDescent="0.3">
      <c r="A6" s="47" t="s">
        <v>7</v>
      </c>
      <c r="B6" s="49">
        <f>'Debt Data'!I4</f>
        <v>30210000</v>
      </c>
      <c r="C6" s="48">
        <f>'Debt Data'!J4</f>
        <v>1260.8514190317196</v>
      </c>
    </row>
    <row r="7" spans="1:4" ht="18.75" x14ac:dyDescent="0.3">
      <c r="A7" s="32" t="s">
        <v>31</v>
      </c>
      <c r="B7" s="56">
        <f>'Debt Data'!I5</f>
        <v>335000</v>
      </c>
      <c r="C7" s="55">
        <f>'Debt Data'!J5</f>
        <v>13.981636060100167</v>
      </c>
    </row>
    <row r="8" spans="1:4" ht="18.75" x14ac:dyDescent="0.3">
      <c r="A8" s="47" t="s">
        <v>20</v>
      </c>
      <c r="B8" s="49">
        <f>+'Debt Data'!I6</f>
        <v>1197321</v>
      </c>
      <c r="C8" s="48">
        <f>+'Debt Data'!J6</f>
        <v>49.971661101836396</v>
      </c>
    </row>
    <row r="9" spans="1:4" ht="18.75" x14ac:dyDescent="0.3">
      <c r="A9" s="57" t="s">
        <v>34</v>
      </c>
      <c r="B9" s="58">
        <f>SUM(B5:B7)</f>
        <v>39788000</v>
      </c>
      <c r="C9" s="59">
        <f>B9/'Debt Data'!I16</f>
        <v>1660.601001669449</v>
      </c>
      <c r="D9" s="43"/>
    </row>
    <row r="10" spans="1:4" ht="18.75" x14ac:dyDescent="0.3">
      <c r="A10" s="50" t="s">
        <v>33</v>
      </c>
      <c r="B10" s="49"/>
      <c r="C10" s="48"/>
    </row>
    <row r="11" spans="1:4" ht="18.75" x14ac:dyDescent="0.3">
      <c r="A11" s="32" t="s">
        <v>31</v>
      </c>
      <c r="B11" s="56">
        <f>'Debt Data'!I8</f>
        <v>12805000</v>
      </c>
      <c r="C11" s="55">
        <f>'Debt Data'!J8</f>
        <v>534.43238731218696</v>
      </c>
    </row>
    <row r="12" spans="1:4" ht="18.75" x14ac:dyDescent="0.3">
      <c r="A12" s="47" t="s">
        <v>19</v>
      </c>
      <c r="B12" s="49">
        <f>'Debt Data'!I9</f>
        <v>4727500</v>
      </c>
      <c r="C12" s="48">
        <f>'Debt Data'!J9</f>
        <v>197.30801335559266</v>
      </c>
    </row>
    <row r="13" spans="1:4" ht="21" x14ac:dyDescent="0.45">
      <c r="A13" s="32" t="s">
        <v>20</v>
      </c>
      <c r="B13" s="60">
        <f>'Debt Data'!I10</f>
        <v>1186273</v>
      </c>
      <c r="C13" s="61">
        <f>'Debt Data'!J10</f>
        <v>49.510559265442403</v>
      </c>
    </row>
    <row r="14" spans="1:4" ht="21" x14ac:dyDescent="0.45">
      <c r="A14" s="44" t="s">
        <v>35</v>
      </c>
      <c r="B14" s="52">
        <f>SUM(B11:B13)</f>
        <v>18718773</v>
      </c>
      <c r="C14" s="53">
        <f>B14/'Debt Data'!I16</f>
        <v>781.25095993322202</v>
      </c>
    </row>
    <row r="15" spans="1:4" ht="18.75" x14ac:dyDescent="0.3">
      <c r="A15" s="57" t="s">
        <v>8</v>
      </c>
      <c r="B15" s="62">
        <f>'Debt Data'!I11</f>
        <v>59704094</v>
      </c>
      <c r="C15" s="59">
        <f>'Debt Data'!J11</f>
        <v>2491.8236227045077</v>
      </c>
    </row>
    <row r="16" spans="1:4" ht="18.75" x14ac:dyDescent="0.3">
      <c r="A16" s="32"/>
      <c r="B16" s="33"/>
      <c r="C16" s="34"/>
    </row>
    <row r="17" spans="1:3" ht="18.75" x14ac:dyDescent="0.3">
      <c r="A17" s="29" t="s">
        <v>18</v>
      </c>
      <c r="B17" s="35"/>
      <c r="C17" s="36"/>
    </row>
    <row r="18" spans="1:3" ht="21" x14ac:dyDescent="0.45">
      <c r="A18" s="47" t="s">
        <v>26</v>
      </c>
      <c r="B18" s="63">
        <f>'Debt Data'!I13</f>
        <v>2645000</v>
      </c>
      <c r="C18" s="51">
        <f>'Debt Data'!J13</f>
        <v>110.3923205342237</v>
      </c>
    </row>
    <row r="19" spans="1:3" ht="18.75" x14ac:dyDescent="0.3">
      <c r="A19" s="64" t="s">
        <v>8</v>
      </c>
      <c r="B19" s="65">
        <f>SUM(B18:B18)</f>
        <v>2645000</v>
      </c>
      <c r="C19" s="66">
        <f>SUM(C18:C18)</f>
        <v>110.3923205342237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D92F-FD9F-4D8B-B14A-D998D2996662}">
  <dimension ref="C5:J25"/>
  <sheetViews>
    <sheetView topLeftCell="A3" workbookViewId="0">
      <selection activeCell="L10" sqref="L10"/>
    </sheetView>
  </sheetViews>
  <sheetFormatPr defaultRowHeight="15" x14ac:dyDescent="0.25"/>
  <cols>
    <col min="4" max="7" width="0" hidden="1" customWidth="1"/>
    <col min="8" max="10" width="13.28515625" bestFit="1" customWidth="1"/>
  </cols>
  <sheetData>
    <row r="5" spans="3:10" x14ac:dyDescent="0.25">
      <c r="D5" t="s">
        <v>37</v>
      </c>
      <c r="E5">
        <v>2016</v>
      </c>
      <c r="F5" t="s">
        <v>37</v>
      </c>
      <c r="G5">
        <v>2016</v>
      </c>
    </row>
    <row r="6" spans="3:10" x14ac:dyDescent="0.25">
      <c r="D6" t="s">
        <v>36</v>
      </c>
      <c r="E6" t="s">
        <v>36</v>
      </c>
      <c r="F6" t="s">
        <v>38</v>
      </c>
      <c r="G6" t="s">
        <v>38</v>
      </c>
      <c r="H6" t="s">
        <v>40</v>
      </c>
      <c r="I6" t="s">
        <v>38</v>
      </c>
      <c r="J6" t="s">
        <v>39</v>
      </c>
    </row>
    <row r="7" spans="3:10" x14ac:dyDescent="0.25">
      <c r="C7">
        <v>2022</v>
      </c>
      <c r="D7">
        <v>100000</v>
      </c>
      <c r="E7">
        <v>60000</v>
      </c>
      <c r="F7">
        <v>110078</v>
      </c>
      <c r="G7">
        <v>57385</v>
      </c>
      <c r="H7" s="3">
        <f t="shared" ref="H7:H22" si="0">+E7+D7</f>
        <v>160000</v>
      </c>
      <c r="I7" s="3">
        <f t="shared" ref="I7:I22" si="1">+G7+F7</f>
        <v>167463</v>
      </c>
      <c r="J7" s="3">
        <f t="shared" ref="J7:J22" si="2">+I7+H7</f>
        <v>327463</v>
      </c>
    </row>
    <row r="8" spans="3:10" x14ac:dyDescent="0.25">
      <c r="C8">
        <v>2023</v>
      </c>
      <c r="D8">
        <v>100000</v>
      </c>
      <c r="E8">
        <v>0</v>
      </c>
      <c r="F8">
        <v>170250</v>
      </c>
      <c r="G8">
        <v>56410</v>
      </c>
      <c r="H8" s="3">
        <f t="shared" si="0"/>
        <v>100000</v>
      </c>
      <c r="I8" s="3">
        <f t="shared" si="1"/>
        <v>226660</v>
      </c>
      <c r="J8" s="3">
        <f t="shared" si="2"/>
        <v>326660</v>
      </c>
    </row>
    <row r="9" spans="3:10" x14ac:dyDescent="0.25">
      <c r="C9">
        <v>2024</v>
      </c>
      <c r="D9">
        <v>105000</v>
      </c>
      <c r="E9">
        <v>10000</v>
      </c>
      <c r="F9">
        <v>154875</v>
      </c>
      <c r="G9">
        <v>56205</v>
      </c>
      <c r="H9" s="3">
        <f t="shared" si="0"/>
        <v>115000</v>
      </c>
      <c r="I9" s="3">
        <f t="shared" si="1"/>
        <v>211080</v>
      </c>
      <c r="J9" s="3">
        <f t="shared" si="2"/>
        <v>326080</v>
      </c>
    </row>
    <row r="10" spans="3:10" x14ac:dyDescent="0.25">
      <c r="C10">
        <v>2025</v>
      </c>
      <c r="D10">
        <v>110000</v>
      </c>
      <c r="E10">
        <v>25000</v>
      </c>
      <c r="F10">
        <v>138750</v>
      </c>
      <c r="G10">
        <v>55488</v>
      </c>
      <c r="H10" s="3">
        <f t="shared" si="0"/>
        <v>135000</v>
      </c>
      <c r="I10" s="3">
        <f t="shared" si="1"/>
        <v>194238</v>
      </c>
      <c r="J10" s="3">
        <f t="shared" si="2"/>
        <v>329238</v>
      </c>
    </row>
    <row r="11" spans="3:10" x14ac:dyDescent="0.25">
      <c r="C11">
        <v>2026</v>
      </c>
      <c r="D11">
        <v>110000</v>
      </c>
      <c r="E11">
        <v>40000</v>
      </c>
      <c r="F11">
        <v>122250</v>
      </c>
      <c r="G11">
        <v>54155</v>
      </c>
      <c r="H11" s="3">
        <f t="shared" si="0"/>
        <v>150000</v>
      </c>
      <c r="I11" s="3">
        <f t="shared" si="1"/>
        <v>176405</v>
      </c>
      <c r="J11" s="3">
        <f t="shared" si="2"/>
        <v>326405</v>
      </c>
    </row>
    <row r="12" spans="3:10" x14ac:dyDescent="0.25">
      <c r="C12">
        <v>2027</v>
      </c>
      <c r="D12">
        <v>115000</v>
      </c>
      <c r="E12">
        <v>55000</v>
      </c>
      <c r="F12">
        <v>105375</v>
      </c>
      <c r="G12">
        <v>52208</v>
      </c>
      <c r="H12" s="3">
        <f t="shared" si="0"/>
        <v>170000</v>
      </c>
      <c r="I12" s="3">
        <f t="shared" si="1"/>
        <v>157583</v>
      </c>
      <c r="J12" s="3">
        <f t="shared" si="2"/>
        <v>327583</v>
      </c>
    </row>
    <row r="13" spans="3:10" x14ac:dyDescent="0.25">
      <c r="C13">
        <v>2028</v>
      </c>
      <c r="D13">
        <v>120000</v>
      </c>
      <c r="E13">
        <v>70000</v>
      </c>
      <c r="F13">
        <v>87750</v>
      </c>
      <c r="G13">
        <v>49645</v>
      </c>
      <c r="H13" s="3">
        <f t="shared" si="0"/>
        <v>190000</v>
      </c>
      <c r="I13" s="3">
        <f t="shared" si="1"/>
        <v>137395</v>
      </c>
      <c r="J13" s="3">
        <f t="shared" si="2"/>
        <v>327395</v>
      </c>
    </row>
    <row r="14" spans="3:10" x14ac:dyDescent="0.25">
      <c r="C14">
        <v>2029</v>
      </c>
      <c r="D14">
        <v>125000</v>
      </c>
      <c r="E14">
        <v>85000</v>
      </c>
      <c r="F14">
        <v>69375</v>
      </c>
      <c r="G14">
        <v>46468</v>
      </c>
      <c r="H14" s="3">
        <f t="shared" si="0"/>
        <v>210000</v>
      </c>
      <c r="I14" s="3">
        <f t="shared" si="1"/>
        <v>115843</v>
      </c>
      <c r="J14" s="3">
        <f t="shared" si="2"/>
        <v>325843</v>
      </c>
    </row>
    <row r="15" spans="3:10" x14ac:dyDescent="0.25">
      <c r="C15">
        <v>2030</v>
      </c>
      <c r="D15">
        <v>130000</v>
      </c>
      <c r="E15">
        <v>105000</v>
      </c>
      <c r="F15">
        <v>50250</v>
      </c>
      <c r="G15">
        <v>42494</v>
      </c>
      <c r="H15" s="3">
        <f t="shared" si="0"/>
        <v>235000</v>
      </c>
      <c r="I15" s="3">
        <f t="shared" si="1"/>
        <v>92744</v>
      </c>
      <c r="J15" s="3">
        <f t="shared" si="2"/>
        <v>327744</v>
      </c>
    </row>
    <row r="16" spans="3:10" x14ac:dyDescent="0.25">
      <c r="C16">
        <v>2031</v>
      </c>
      <c r="D16">
        <v>135000</v>
      </c>
      <c r="E16">
        <v>125000</v>
      </c>
      <c r="F16">
        <v>30375</v>
      </c>
      <c r="G16">
        <v>37606</v>
      </c>
      <c r="H16" s="3">
        <f t="shared" si="0"/>
        <v>260000</v>
      </c>
      <c r="I16" s="3">
        <f t="shared" si="1"/>
        <v>67981</v>
      </c>
      <c r="J16" s="3">
        <f t="shared" si="2"/>
        <v>327981</v>
      </c>
    </row>
    <row r="17" spans="3:10" x14ac:dyDescent="0.25">
      <c r="C17">
        <v>2032</v>
      </c>
      <c r="D17">
        <v>135000</v>
      </c>
      <c r="E17">
        <v>150000</v>
      </c>
      <c r="F17">
        <v>10125</v>
      </c>
      <c r="G17">
        <v>31763</v>
      </c>
      <c r="H17" s="3">
        <f t="shared" si="0"/>
        <v>285000</v>
      </c>
      <c r="I17" s="3">
        <f t="shared" si="1"/>
        <v>41888</v>
      </c>
      <c r="J17" s="3">
        <f t="shared" si="2"/>
        <v>326888</v>
      </c>
    </row>
    <row r="18" spans="3:10" x14ac:dyDescent="0.25">
      <c r="C18">
        <v>2033</v>
      </c>
      <c r="E18">
        <v>115000</v>
      </c>
      <c r="G18">
        <v>25988</v>
      </c>
      <c r="H18" s="3">
        <f t="shared" si="0"/>
        <v>115000</v>
      </c>
      <c r="I18" s="3">
        <f t="shared" si="1"/>
        <v>25988</v>
      </c>
      <c r="J18" s="3">
        <f t="shared" si="2"/>
        <v>140988</v>
      </c>
    </row>
    <row r="19" spans="3:10" x14ac:dyDescent="0.25">
      <c r="C19">
        <v>2034</v>
      </c>
      <c r="E19">
        <v>120000</v>
      </c>
      <c r="G19">
        <v>20700</v>
      </c>
      <c r="H19" s="3">
        <f t="shared" si="0"/>
        <v>120000</v>
      </c>
      <c r="I19" s="3">
        <f t="shared" si="1"/>
        <v>20700</v>
      </c>
      <c r="J19" s="3">
        <f t="shared" si="2"/>
        <v>140700</v>
      </c>
    </row>
    <row r="20" spans="3:10" x14ac:dyDescent="0.25">
      <c r="C20">
        <v>2035</v>
      </c>
      <c r="E20">
        <v>125000</v>
      </c>
      <c r="G20">
        <v>15188</v>
      </c>
      <c r="H20" s="3">
        <f t="shared" si="0"/>
        <v>125000</v>
      </c>
      <c r="I20" s="3">
        <f t="shared" si="1"/>
        <v>15188</v>
      </c>
      <c r="J20" s="3">
        <f t="shared" si="2"/>
        <v>140188</v>
      </c>
    </row>
    <row r="21" spans="3:10" x14ac:dyDescent="0.25">
      <c r="C21">
        <v>2036</v>
      </c>
      <c r="E21">
        <v>135000</v>
      </c>
      <c r="G21">
        <v>9338</v>
      </c>
      <c r="H21" s="3">
        <f t="shared" si="0"/>
        <v>135000</v>
      </c>
      <c r="I21" s="3">
        <f t="shared" si="1"/>
        <v>9338</v>
      </c>
      <c r="J21" s="3">
        <f t="shared" si="2"/>
        <v>144338</v>
      </c>
    </row>
    <row r="22" spans="3:10" x14ac:dyDescent="0.25">
      <c r="C22">
        <v>2037</v>
      </c>
      <c r="E22">
        <v>140000</v>
      </c>
      <c r="G22">
        <v>3150</v>
      </c>
      <c r="H22" s="3">
        <f t="shared" si="0"/>
        <v>140000</v>
      </c>
      <c r="I22" s="3">
        <f t="shared" si="1"/>
        <v>3150</v>
      </c>
      <c r="J22" s="3">
        <f t="shared" si="2"/>
        <v>143150</v>
      </c>
    </row>
    <row r="23" spans="3:10" x14ac:dyDescent="0.25">
      <c r="D23">
        <f>SUM(D7:D22)</f>
        <v>1285000</v>
      </c>
      <c r="E23">
        <f>SUM(E7:E22)</f>
        <v>1360000</v>
      </c>
      <c r="H23" s="3">
        <f>SUM(H7:H22)</f>
        <v>2645000</v>
      </c>
      <c r="I23" s="3">
        <f>SUM(I7:I22)</f>
        <v>1663644</v>
      </c>
      <c r="J23" s="3">
        <f>SUM(J7:J22)</f>
        <v>4308644</v>
      </c>
    </row>
    <row r="25" spans="3:10" x14ac:dyDescent="0.25">
      <c r="E25">
        <f>+E23+D23</f>
        <v>2645000</v>
      </c>
      <c r="J25">
        <f>+I23+H23</f>
        <v>4308644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42B4B-02D6-4153-A455-7F2B85F768B0}">
  <dimension ref="A1"/>
  <sheetViews>
    <sheetView workbookViewId="0">
      <selection activeCell="P19" sqref="P19"/>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A90E-571A-4E4D-8935-095893A42BC2}">
  <dimension ref="A1"/>
  <sheetViews>
    <sheetView showGridLines="0" topLeftCell="A4" zoomScaleNormal="100" workbookViewId="0">
      <selection activeCell="A8" sqref="A8"/>
    </sheetView>
  </sheetViews>
  <sheetFormatPr defaultRowHeight="15" x14ac:dyDescent="0.25"/>
  <sheetData/>
  <pageMargins left="0.7" right="0.7" top="0.75" bottom="0.75" header="0.3" footer="0.3"/>
  <pageSetup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tabSelected="1" workbookViewId="0">
      <selection activeCell="B17" sqref="B17"/>
    </sheetView>
  </sheetViews>
  <sheetFormatPr defaultRowHeight="15" x14ac:dyDescent="0.25"/>
  <cols>
    <col min="1" max="1" width="11.7109375" customWidth="1"/>
    <col min="2" max="2" width="28.140625" bestFit="1" customWidth="1"/>
    <col min="3" max="3" width="21.85546875" bestFit="1" customWidth="1"/>
    <col min="5" max="5" width="17.85546875" bestFit="1" customWidth="1"/>
    <col min="6" max="6" width="17.5703125" customWidth="1"/>
    <col min="8" max="8" width="40.7109375" bestFit="1" customWidth="1"/>
    <col min="9" max="9" width="14.7109375" style="3" bestFit="1" customWidth="1"/>
    <col min="10" max="10" width="10.5703125" bestFit="1" customWidth="1"/>
  </cols>
  <sheetData>
    <row r="1" spans="1:10" x14ac:dyDescent="0.25">
      <c r="A1" s="7" t="s">
        <v>3</v>
      </c>
      <c r="B1" s="6"/>
      <c r="C1" s="6"/>
      <c r="I1" s="3" t="s">
        <v>22</v>
      </c>
    </row>
    <row r="2" spans="1:10" x14ac:dyDescent="0.25">
      <c r="A2" s="17" t="s">
        <v>0</v>
      </c>
      <c r="B2" s="17" t="s">
        <v>2</v>
      </c>
      <c r="C2" s="17" t="s">
        <v>1</v>
      </c>
      <c r="H2" s="25" t="s">
        <v>29</v>
      </c>
    </row>
    <row r="3" spans="1:10" x14ac:dyDescent="0.25">
      <c r="A3" s="18">
        <v>2012</v>
      </c>
      <c r="B3" s="19">
        <v>3.66</v>
      </c>
      <c r="C3" s="19">
        <v>19.190000000000001</v>
      </c>
      <c r="H3" t="s">
        <v>6</v>
      </c>
      <c r="I3" s="3">
        <v>9243000</v>
      </c>
      <c r="J3" s="2">
        <f>I3/$I$16</f>
        <v>385.7679465776294</v>
      </c>
    </row>
    <row r="4" spans="1:10" x14ac:dyDescent="0.25">
      <c r="A4" s="18">
        <v>2013</v>
      </c>
      <c r="B4" s="19">
        <v>3.4369999999999998</v>
      </c>
      <c r="C4" s="19">
        <v>22.97</v>
      </c>
      <c r="H4" t="s">
        <v>4</v>
      </c>
      <c r="I4" s="3">
        <v>30210000</v>
      </c>
      <c r="J4" s="2">
        <f>I4/$I$16</f>
        <v>1260.8514190317196</v>
      </c>
    </row>
    <row r="5" spans="1:10" x14ac:dyDescent="0.25">
      <c r="A5" s="18">
        <v>2014</v>
      </c>
      <c r="B5" s="19">
        <v>3.21</v>
      </c>
      <c r="C5" s="19">
        <v>26.65</v>
      </c>
      <c r="H5" t="s">
        <v>23</v>
      </c>
      <c r="I5" s="3">
        <v>335000</v>
      </c>
      <c r="J5" s="2">
        <f>I5/$I$16</f>
        <v>13.981636060100167</v>
      </c>
    </row>
    <row r="6" spans="1:10" x14ac:dyDescent="0.25">
      <c r="A6" s="18">
        <v>2015</v>
      </c>
      <c r="B6" s="19">
        <v>3.78</v>
      </c>
      <c r="C6" s="19">
        <v>26.25</v>
      </c>
      <c r="H6" s="23" t="s">
        <v>20</v>
      </c>
      <c r="I6" s="5">
        <f>302059+895262</f>
        <v>1197321</v>
      </c>
      <c r="J6" s="67">
        <f>+I6/I16</f>
        <v>49.971661101836396</v>
      </c>
    </row>
    <row r="7" spans="1:10" x14ac:dyDescent="0.25">
      <c r="A7" s="18">
        <v>2016</v>
      </c>
      <c r="B7" s="19">
        <v>3.47</v>
      </c>
      <c r="C7" s="19">
        <v>25.5</v>
      </c>
      <c r="H7" s="25" t="s">
        <v>30</v>
      </c>
    </row>
    <row r="8" spans="1:10" x14ac:dyDescent="0.25">
      <c r="A8" s="18">
        <v>2017</v>
      </c>
      <c r="B8" s="19">
        <v>3.19</v>
      </c>
      <c r="C8" s="19">
        <v>26.06</v>
      </c>
      <c r="H8" t="s">
        <v>23</v>
      </c>
      <c r="I8" s="3">
        <v>12805000</v>
      </c>
      <c r="J8" s="2">
        <f>I8/$I$16</f>
        <v>534.43238731218696</v>
      </c>
    </row>
    <row r="9" spans="1:10" x14ac:dyDescent="0.25">
      <c r="A9" s="18">
        <v>2018</v>
      </c>
      <c r="B9" s="1">
        <v>35.25</v>
      </c>
      <c r="C9" s="1">
        <v>24.31</v>
      </c>
      <c r="H9" s="20" t="s">
        <v>19</v>
      </c>
      <c r="I9" s="21">
        <v>4727500</v>
      </c>
      <c r="J9" s="22">
        <f>I9/$I$16</f>
        <v>197.30801335559266</v>
      </c>
    </row>
    <row r="10" spans="1:10" x14ac:dyDescent="0.25">
      <c r="A10" s="18">
        <v>2019</v>
      </c>
      <c r="B10" s="1">
        <v>35.22</v>
      </c>
      <c r="C10" s="1">
        <v>23.1</v>
      </c>
      <c r="E10" s="42">
        <f>9494000+30425000+375000+346060</f>
        <v>40640060</v>
      </c>
      <c r="F10" s="42">
        <f>13530000+5027083+1228211</f>
        <v>19785294</v>
      </c>
      <c r="H10" s="23" t="s">
        <v>20</v>
      </c>
      <c r="I10" s="5">
        <f>1056631+129642</f>
        <v>1186273</v>
      </c>
      <c r="J10" s="24">
        <f>I10/$I$16</f>
        <v>49.510559265442403</v>
      </c>
    </row>
    <row r="11" spans="1:10" x14ac:dyDescent="0.25">
      <c r="A11" s="18">
        <v>2020</v>
      </c>
      <c r="B11" s="1">
        <v>33.36</v>
      </c>
      <c r="C11" s="1">
        <v>21.36</v>
      </c>
      <c r="H11" s="4" t="s">
        <v>5</v>
      </c>
      <c r="I11" s="3">
        <f>SUM(I3:I10)</f>
        <v>59704094</v>
      </c>
      <c r="J11" s="2">
        <f>I11/$I$16</f>
        <v>2491.8236227045077</v>
      </c>
    </row>
    <row r="12" spans="1:10" x14ac:dyDescent="0.25">
      <c r="A12" s="18">
        <v>2021</v>
      </c>
      <c r="B12" s="42">
        <v>40.64</v>
      </c>
      <c r="C12" s="42">
        <v>19.79</v>
      </c>
      <c r="E12">
        <f>9243000+30210000+335000+302059+895262</f>
        <v>40985321</v>
      </c>
      <c r="F12">
        <f>12805000+4727500+1056631+129642</f>
        <v>18718773</v>
      </c>
    </row>
    <row r="13" spans="1:10" x14ac:dyDescent="0.25">
      <c r="A13" s="18">
        <v>2022</v>
      </c>
      <c r="B13" s="42">
        <v>40.99</v>
      </c>
      <c r="C13" s="42">
        <v>18.72</v>
      </c>
      <c r="H13" s="23" t="s">
        <v>21</v>
      </c>
      <c r="I13" s="38">
        <f>+'CDC Debt'!H23</f>
        <v>2645000</v>
      </c>
      <c r="J13" s="24">
        <f>I13/I16</f>
        <v>110.3923205342237</v>
      </c>
    </row>
    <row r="14" spans="1:10" x14ac:dyDescent="0.25">
      <c r="H14" s="39"/>
      <c r="I14" s="40">
        <f>SUM(I13:I13)</f>
        <v>2645000</v>
      </c>
      <c r="J14" s="41">
        <f>SUM(J13:J13)</f>
        <v>110.3923205342237</v>
      </c>
    </row>
    <row r="16" spans="1:10" x14ac:dyDescent="0.25">
      <c r="H16" t="s">
        <v>42</v>
      </c>
      <c r="I16" s="3">
        <v>23960</v>
      </c>
    </row>
    <row r="17" spans="1:7" x14ac:dyDescent="0.25">
      <c r="G17" s="6"/>
    </row>
    <row r="18" spans="1:7" x14ac:dyDescent="0.25">
      <c r="G18" s="6"/>
    </row>
    <row r="19" spans="1:7" ht="30" x14ac:dyDescent="0.25">
      <c r="A19" s="7" t="s">
        <v>0</v>
      </c>
      <c r="B19" s="7" t="s">
        <v>10</v>
      </c>
      <c r="C19" s="10" t="s">
        <v>11</v>
      </c>
      <c r="D19" s="10" t="s">
        <v>12</v>
      </c>
      <c r="E19" s="14" t="s">
        <v>13</v>
      </c>
      <c r="F19" s="14" t="s">
        <v>25</v>
      </c>
      <c r="G19" s="6"/>
    </row>
    <row r="20" spans="1:7" x14ac:dyDescent="0.25">
      <c r="A20" s="6">
        <v>2013</v>
      </c>
      <c r="B20" s="8">
        <f>B4*1000000</f>
        <v>3437000</v>
      </c>
      <c r="C20" s="9">
        <v>9360</v>
      </c>
      <c r="D20" s="11">
        <v>1.05</v>
      </c>
      <c r="E20" s="8">
        <f>B20/C20</f>
        <v>367.20085470085468</v>
      </c>
      <c r="F20" s="15">
        <f>E20*D20</f>
        <v>385.5608974358974</v>
      </c>
      <c r="G20" s="6"/>
    </row>
    <row r="21" spans="1:7" x14ac:dyDescent="0.25">
      <c r="A21" s="6">
        <v>2014</v>
      </c>
      <c r="B21" s="8">
        <f>B5*1000000</f>
        <v>3210000</v>
      </c>
      <c r="C21" s="9">
        <v>10350</v>
      </c>
      <c r="D21" s="11">
        <v>1.04</v>
      </c>
      <c r="E21" s="8">
        <f t="shared" ref="E21:E23" si="0">B21/C21</f>
        <v>310.14492753623188</v>
      </c>
      <c r="F21" s="15">
        <f t="shared" ref="F21:F23" si="1">E21*D21</f>
        <v>322.55072463768118</v>
      </c>
      <c r="G21" s="6"/>
    </row>
    <row r="22" spans="1:7" x14ac:dyDescent="0.25">
      <c r="A22" s="6">
        <v>2015</v>
      </c>
      <c r="B22" s="8">
        <f>B6*1000000</f>
        <v>3780000</v>
      </c>
      <c r="C22" s="9">
        <v>10980</v>
      </c>
      <c r="D22" s="11">
        <v>1.04</v>
      </c>
      <c r="E22" s="8">
        <f t="shared" si="0"/>
        <v>344.26229508196724</v>
      </c>
      <c r="F22" s="15">
        <f t="shared" si="1"/>
        <v>358.03278688524591</v>
      </c>
      <c r="G22" s="6"/>
    </row>
    <row r="23" spans="1:7" x14ac:dyDescent="0.25">
      <c r="A23" s="12">
        <v>2016</v>
      </c>
      <c r="B23" s="8">
        <f>B7*1000000</f>
        <v>3470000</v>
      </c>
      <c r="C23" s="9">
        <v>11320</v>
      </c>
      <c r="D23" s="13">
        <v>1.03</v>
      </c>
      <c r="E23" s="8">
        <f t="shared" si="0"/>
        <v>306.53710247349824</v>
      </c>
      <c r="F23" s="15">
        <f t="shared" si="1"/>
        <v>315.7332155477032</v>
      </c>
      <c r="G23" s="6"/>
    </row>
    <row r="24" spans="1:7" x14ac:dyDescent="0.25">
      <c r="A24" s="12">
        <v>2017</v>
      </c>
      <c r="B24" s="8">
        <f>B8*1000000</f>
        <v>3190000</v>
      </c>
      <c r="C24" s="9">
        <v>12390</v>
      </c>
      <c r="D24" s="13">
        <v>1</v>
      </c>
      <c r="E24" s="8">
        <f>B24/C24</f>
        <v>257.46569814366427</v>
      </c>
      <c r="F24" s="15">
        <f>E24*D24</f>
        <v>257.46569814366427</v>
      </c>
      <c r="G24" s="6"/>
    </row>
    <row r="25" spans="1:7" x14ac:dyDescent="0.25">
      <c r="A25" s="12">
        <v>2018</v>
      </c>
      <c r="B25" s="8">
        <f>B9*1000000</f>
        <v>35250000</v>
      </c>
      <c r="C25" s="9">
        <v>13690</v>
      </c>
      <c r="D25" s="13">
        <v>1.0605</v>
      </c>
      <c r="E25" s="8">
        <f>B25/C25</f>
        <v>2574.8721694667643</v>
      </c>
      <c r="F25" s="15">
        <f>E25*D25</f>
        <v>2730.6519357195034</v>
      </c>
      <c r="G25" s="6"/>
    </row>
    <row r="26" spans="1:7" x14ac:dyDescent="0.25">
      <c r="A26" s="6">
        <v>2019</v>
      </c>
      <c r="B26" s="8">
        <f>B10*1000000</f>
        <v>35220000</v>
      </c>
      <c r="C26" s="9">
        <v>15011</v>
      </c>
      <c r="D26" s="6">
        <v>1.016</v>
      </c>
      <c r="E26" s="8">
        <f>B26/C26</f>
        <v>2346.2793951102526</v>
      </c>
      <c r="F26" s="37">
        <f>E26*D26</f>
        <v>2383.8198654320167</v>
      </c>
      <c r="G26" s="6"/>
    </row>
    <row r="27" spans="1:7" x14ac:dyDescent="0.25">
      <c r="A27" s="6">
        <v>2020</v>
      </c>
      <c r="B27" s="8">
        <f>B11*1000000</f>
        <v>33360000</v>
      </c>
      <c r="C27" s="9">
        <v>16721</v>
      </c>
      <c r="D27" s="6">
        <v>1.016</v>
      </c>
      <c r="E27" s="8">
        <f>B27/C27</f>
        <v>1995.0959870821123</v>
      </c>
      <c r="F27" s="37">
        <f>E27*D27</f>
        <v>2027.017522875426</v>
      </c>
      <c r="G27" s="6"/>
    </row>
    <row r="28" spans="1:7" x14ac:dyDescent="0.25">
      <c r="A28" s="6">
        <v>2021</v>
      </c>
      <c r="B28" s="8">
        <f>B12*1000000</f>
        <v>40640000</v>
      </c>
      <c r="C28" s="3">
        <v>20243</v>
      </c>
      <c r="D28" s="39">
        <v>1.3</v>
      </c>
      <c r="E28" s="8">
        <f>B28/C28</f>
        <v>2007.6075680482143</v>
      </c>
      <c r="F28" s="37">
        <f>E28*D28</f>
        <v>2609.8898384626787</v>
      </c>
      <c r="G28" s="6"/>
    </row>
    <row r="29" spans="1:7" ht="14.45" customHeight="1" x14ac:dyDescent="0.25">
      <c r="A29" s="6">
        <v>2022</v>
      </c>
      <c r="B29" s="8">
        <v>40985321</v>
      </c>
      <c r="C29" s="9">
        <v>23960</v>
      </c>
      <c r="D29" s="6">
        <v>1.65</v>
      </c>
      <c r="E29" s="8">
        <f>B29/C29</f>
        <v>1710.5726627712854</v>
      </c>
      <c r="F29" s="37">
        <f>E29*D29</f>
        <v>2822.4448935726209</v>
      </c>
    </row>
    <row r="30" spans="1:7" x14ac:dyDescent="0.25">
      <c r="A30" s="6"/>
      <c r="B30" s="6"/>
      <c r="C30" s="6"/>
      <c r="D30" s="6"/>
      <c r="E30" s="6"/>
      <c r="F30" s="6"/>
    </row>
    <row r="31" spans="1:7" x14ac:dyDescent="0.25">
      <c r="A31" s="6"/>
      <c r="B31" s="6"/>
      <c r="C31" s="6"/>
      <c r="D31" s="6"/>
      <c r="E31" s="6"/>
      <c r="F31" s="6"/>
    </row>
    <row r="32" spans="1:7" x14ac:dyDescent="0.25">
      <c r="A32" s="16" t="s">
        <v>24</v>
      </c>
      <c r="B32" s="16"/>
      <c r="C32" s="16"/>
      <c r="D32" s="16"/>
      <c r="E32" s="16"/>
    </row>
    <row r="33" spans="1:1" x14ac:dyDescent="0.25">
      <c r="A33" t="s">
        <v>14</v>
      </c>
    </row>
    <row r="34" spans="1:1" x14ac:dyDescent="0.25">
      <c r="A34" t="s">
        <v>15</v>
      </c>
    </row>
    <row r="36" spans="1:1" x14ac:dyDescent="0.25">
      <c r="A36" t="s">
        <v>16</v>
      </c>
    </row>
    <row r="37" spans="1:1" x14ac:dyDescent="0.25">
      <c r="A37" t="s">
        <v>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80336-5ADB-4977-B829-3030D25102A0}">
  <dimension ref="A1"/>
  <sheetViews>
    <sheetView showGridLines="0" topLeftCell="A3" zoomScaleNormal="100" workbookViewId="0">
      <selection activeCell="M20" sqref="M20"/>
    </sheetView>
  </sheetViews>
  <sheetFormatPr defaultRowHeight="15" x14ac:dyDescent="0.25"/>
  <sheetData/>
  <pageMargins left="0.7" right="0.7" top="0.75" bottom="0.75" header="0.3" footer="0.3"/>
  <pageSetup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Tables</vt:lpstr>
      <vt:lpstr>CDC Debt</vt:lpstr>
      <vt:lpstr>CDC Debt Chart</vt:lpstr>
      <vt:lpstr>Inflation Adjusted</vt:lpstr>
      <vt:lpstr>Debt Data</vt:lpstr>
      <vt:lpstr>AdValorem Tax &amp; Revenue Support</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Gibson</dc:creator>
  <cp:lastModifiedBy>Alan Guard</cp:lastModifiedBy>
  <cp:lastPrinted>2019-12-23T18:01:29Z</cp:lastPrinted>
  <dcterms:created xsi:type="dcterms:W3CDTF">2016-01-15T15:28:18Z</dcterms:created>
  <dcterms:modified xsi:type="dcterms:W3CDTF">2023-06-22T18:11:06Z</dcterms:modified>
</cp:coreProperties>
</file>