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P:\CDC-EDC\Agreements\Active for Transparency Site\"/>
    </mc:Choice>
  </mc:AlternateContent>
  <xr:revisionPtr revIDLastSave="0" documentId="13_ncr:1_{CE8C1A8C-926D-47C4-98ED-AAB94AD9124F}" xr6:coauthVersionLast="47" xr6:coauthVersionMax="47" xr10:uidLastSave="{00000000-0000-0000-0000-000000000000}"/>
  <bookViews>
    <workbookView xWindow="-120" yWindow="-120" windowWidth="29040" windowHeight="15840" xr2:uid="{00000000-000D-0000-FFFF-FFFF00000000}"/>
  </bookViews>
  <sheets>
    <sheet name="Active" sheetId="4" r:id="rId1"/>
    <sheet name="Tax Abatements" sheetId="5" r:id="rId2"/>
    <sheet name="Tables" sheetId="6" r:id="rId3"/>
  </sheets>
  <definedNames>
    <definedName name="_xlnm._FilterDatabase" localSheetId="0" hidden="1">Active!$A$1:$Q$23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3" i="6" l="1"/>
  <c r="O22" i="6"/>
  <c r="O21" i="6"/>
  <c r="P21" i="6"/>
  <c r="L17" i="4"/>
  <c r="I18" i="4"/>
  <c r="I17" i="4"/>
  <c r="G17" i="4"/>
  <c r="K15" i="4"/>
  <c r="K11" i="4"/>
  <c r="K14" i="4"/>
  <c r="K12" i="4"/>
  <c r="K13" i="4"/>
  <c r="K3" i="4"/>
  <c r="K7" i="4"/>
  <c r="K6" i="4"/>
  <c r="G7" i="4"/>
  <c r="G9" i="4" l="1"/>
  <c r="J15" i="4"/>
  <c r="I15" i="4"/>
  <c r="K4" i="4"/>
  <c r="K2" i="4"/>
  <c r="K5" i="4"/>
  <c r="K8" i="4"/>
  <c r="K9" i="4"/>
  <c r="K10" i="4"/>
  <c r="P17" i="4"/>
</calcChain>
</file>

<file path=xl/sharedStrings.xml><?xml version="1.0" encoding="utf-8"?>
<sst xmlns="http://schemas.openxmlformats.org/spreadsheetml/2006/main" count="154" uniqueCount="108">
  <si>
    <t>Agreement Type</t>
  </si>
  <si>
    <t>Ch. 380</t>
  </si>
  <si>
    <t>Bloomfield</t>
  </si>
  <si>
    <t>Zablink Hospitality, LLC</t>
  </si>
  <si>
    <t>First Texas Homes, Inc.</t>
  </si>
  <si>
    <t>Paid to Date</t>
  </si>
  <si>
    <t>End Date</t>
  </si>
  <si>
    <t>Status</t>
  </si>
  <si>
    <t>Effective Date of Agreement</t>
  </si>
  <si>
    <t>Resolution #</t>
  </si>
  <si>
    <t>Total Estimated Value of Incentive</t>
  </si>
  <si>
    <t>Company (Name of Entity Receiving Project)</t>
  </si>
  <si>
    <t>Total Investment by Company</t>
  </si>
  <si>
    <t>Project Goal</t>
  </si>
  <si>
    <t>Incentive Description</t>
  </si>
  <si>
    <t>Performance Criteria</t>
  </si>
  <si>
    <t>Active</t>
  </si>
  <si>
    <t>2020-10-808</t>
  </si>
  <si>
    <t>Forgo collection of impact fees; Annual grant payments equal to sum of M&amp;O and Business Personal Property Tax amount</t>
  </si>
  <si>
    <t>2021-01-845</t>
  </si>
  <si>
    <t>Company self-assesses and pays applicable state and local use tax directly to State of Texas; Company submits Use Tax Certificates to City</t>
  </si>
  <si>
    <t>2021-01-844</t>
  </si>
  <si>
    <t>Riverside East Homebuilders, LTD</t>
  </si>
  <si>
    <t>2017-02-289</t>
  </si>
  <si>
    <t>2018-11-508</t>
  </si>
  <si>
    <t>64% of City's portion of sales and use tax receipts paid semi-annually</t>
  </si>
  <si>
    <t>Water, sanitary sewer, road, and storm water system  improvements completed within 12 months after effective date; Freestanding Emergency Department completed within 24 months after effective date; Commence construction on or before 18 months after effective date; Minimum investment of $10,000,000 and 25 FTE (grant reduces by $40,000 per job)</t>
  </si>
  <si>
    <t>2017-12-20 (CDC)                2017-12-27 (EDC)</t>
  </si>
  <si>
    <t>30 FTE on or before 24 months after Certificate of Occupancy; Vertical construction on or before 20 months of effective date;  Public improvements including sanitary sewer, water, and stormwater facilities; Commence operations on or before 36 months after effective date; Company to invest at least $8,000,000</t>
  </si>
  <si>
    <t>Anna MOB Partners, LLC and Anna Investments, LLC</t>
  </si>
  <si>
    <t>Company will purchase building materials for construction within the City, generating economic development and local use tax revenue for the City</t>
  </si>
  <si>
    <t>2020-12-835</t>
  </si>
  <si>
    <t>CADG Hurricane Creek, LLC / CADG Holdings, LLC / MMM Ventures, LLC / 2M Ventures, LLC</t>
  </si>
  <si>
    <t>90% rebate of CDC's portion of sales and use tax revenue in first five years, 80% rebate in years 6-15</t>
  </si>
  <si>
    <t>Waypoint Land &amp; Capital LLC</t>
  </si>
  <si>
    <t>2020-02-689</t>
  </si>
  <si>
    <t>Forgo collection of impact and parks fees</t>
  </si>
  <si>
    <t>330 urban-style MF units on US Highway 75 and first full market rate MF development in Anna</t>
  </si>
  <si>
    <t>Minimum of $35,000,000 investment; 30 months to complete Phase I and additional 30 months to complete Phase II</t>
  </si>
  <si>
    <t>Reimbursement for construction of Ferguson Parkway; Company will purchase building materials for construction within the City, generating economic development and local use tax revenue for the City</t>
  </si>
  <si>
    <t>Phase II Agreement w/ CDC for infrastructure improvements, free standing emergency department building of approx. 13,000 square feet and 25 FTE</t>
  </si>
  <si>
    <t>Phase I Agreement for infrastructure and traffic signal</t>
  </si>
  <si>
    <t>Assists with public improvements and infrastructure improvements</t>
  </si>
  <si>
    <t xml:space="preserve">Assists with public improvements and infrastructure improvements. Complete amenity center within one year of filing of final plat in the land recordings with the Collin County Clerk's Office. Fund and construct Neighborhood trails.    </t>
  </si>
  <si>
    <t>Medical office facility for health care providers and staff and related office use in a complex totaling at least 30,000 square feet of medical office space</t>
  </si>
  <si>
    <t>The</t>
  </si>
  <si>
    <t>City</t>
  </si>
  <si>
    <t xml:space="preserve">Of </t>
  </si>
  <si>
    <t>Anna</t>
  </si>
  <si>
    <t xml:space="preserve">Does </t>
  </si>
  <si>
    <t xml:space="preserve">Not </t>
  </si>
  <si>
    <t>Have</t>
  </si>
  <si>
    <t xml:space="preserve">Any </t>
  </si>
  <si>
    <t>Tax</t>
  </si>
  <si>
    <t>Abatements</t>
  </si>
  <si>
    <t>Currently</t>
  </si>
  <si>
    <t xml:space="preserve">. </t>
  </si>
  <si>
    <t>Jobs Created</t>
  </si>
  <si>
    <t>Year</t>
  </si>
  <si>
    <t>Tax Abatements</t>
  </si>
  <si>
    <t>Chapter 380 Only</t>
  </si>
  <si>
    <t>Total</t>
  </si>
  <si>
    <t>Total Capital Investment</t>
  </si>
  <si>
    <t>Development Agreement/PID &amp; TIRZ</t>
  </si>
  <si>
    <t>BFB Ana 40 Acres, LLC/MM Anna 325, LLC</t>
  </si>
  <si>
    <t>PID &amp; TIRZ</t>
  </si>
  <si>
    <t xml:space="preserve">991 residential lots including townhomes and senior living.  Provides infrastructure on the west side of US 75 for this and future developments. </t>
  </si>
  <si>
    <t>883 residential lots, amphitheater, trails, parkland,  building material standards, Anna ISD land dedication, and new fire station site. Provides infrastructure on the west side of US 75 for this development and future development.</t>
  </si>
  <si>
    <t xml:space="preserve">Construct sewer, water, and roadway infrastucture installed by developer.  Also construct a water feature and restaurant within five years or issuance of 275 MF units and 10,000 square feet of non-residential space within six years.  </t>
  </si>
  <si>
    <t>Capital Investment To Date</t>
  </si>
  <si>
    <t>2020-06-733  2020-12-834</t>
  </si>
  <si>
    <t>Total Estimated Value of Incentive in Year 1</t>
  </si>
  <si>
    <t>Per Capita Value of Incentive in Year 1</t>
  </si>
  <si>
    <t>*actual</t>
  </si>
  <si>
    <t>$203,841*</t>
  </si>
  <si>
    <t>Q Seminole Anna Town Center c/o Chief Partner--Phase I</t>
  </si>
  <si>
    <t>Q Seminole Anna Town Center c/o Chief Partners--Phase II</t>
  </si>
  <si>
    <t>PID / TIRZ</t>
  </si>
  <si>
    <t>PID/TIRZ</t>
  </si>
  <si>
    <t>Anna Investment Group, LLC</t>
  </si>
  <si>
    <t>Year Effective (for tables)</t>
  </si>
  <si>
    <t xml:space="preserve">Crystal Park </t>
  </si>
  <si>
    <t>PID</t>
  </si>
  <si>
    <t>Vaquero DG Westiminister Partners, LP</t>
  </si>
  <si>
    <t>2021-10-1025</t>
  </si>
  <si>
    <t>Waive portion of park development and park land dedication fees</t>
  </si>
  <si>
    <t>Palladium East Foster Crossing, Ltd.</t>
  </si>
  <si>
    <t>Paid to Date 9/30/2022</t>
  </si>
  <si>
    <t>Palladium USA has 90 business days to commence construction and until 12/1/2024 to receive a Certificate of Occupancy, otherwise, they must repay the full amount of the park development and dedication fees.</t>
  </si>
  <si>
    <t>2022-08-1236</t>
  </si>
  <si>
    <t>8.26 acre multifamily development with minimum 239 residential units, clubhouse, onsite recreational amenities</t>
  </si>
  <si>
    <t>New 10,640 square foot Dollar General Store on 2.455 acres at the SW corner of State Hwy 121 and FM 2862</t>
  </si>
  <si>
    <t>Developer will construct a Dollar General of at least 10,640 square feet with a value of at least $1,200,000. City will waive impact fees if developer commences construction by 3/15/22 and is substantially complete within 18 months.</t>
  </si>
  <si>
    <t>Anna Investments Group, LLC is required to create a minimum of 10 jobs, invest a minimum of $1,000,000, build a restaurant of least 2,200 square feet, and receive a Certificate of Occupancy within 9 months of the execution of the Agreement.</t>
  </si>
  <si>
    <t>Impact fee waiver</t>
  </si>
  <si>
    <t xml:space="preserve">Zablink Hospitality , LLC is required to create a minimum of 10 jobs, pay at lest $253,023.96 in development fees and provided public improvements such as streets, utilities, drainage, sidewalks, street lighting, and street signage;  Commence construction 150 days after effective date.  </t>
  </si>
  <si>
    <t xml:space="preserve">Holiday Inn Express Hotel containing a minimum of 93 hotel rooms </t>
  </si>
  <si>
    <t>2022-04-1139</t>
  </si>
  <si>
    <t xml:space="preserve">Developer provides water, eastewater, draingage, roadway facilities and amenities for master planned community. </t>
  </si>
  <si>
    <t xml:space="preserve">981 residential lots. 82 acres of planned mixed-use and professional campus along US 75. Total 391 acres. </t>
  </si>
  <si>
    <t>2022-01-1099</t>
  </si>
  <si>
    <t>Incentive grant in the amount of $53,187</t>
  </si>
  <si>
    <t xml:space="preserve">Incentive to develop  Dairy Queen restaurant. Provides new jobs and  diversification of economy. </t>
  </si>
  <si>
    <t>70% of CDC's portion of sales and use tax revenue payments January and June beginning on the January following the date the City issues Certificate of Occupancy</t>
  </si>
  <si>
    <t>Anna CDC Performance Agreement</t>
  </si>
  <si>
    <t>Rebate of impact fees</t>
  </si>
  <si>
    <t>02.01.2022</t>
  </si>
  <si>
    <t>Performance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</si>
</sst>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mm/dd/yy;@"/>
    <numFmt numFmtId="165" formatCode="_(&quot;$&quot;* #,##0_);_(&quot;$&quot;* \(#,##0\);_(&quot;$&quot;* &quot;-&quot;??_);_(@_)"/>
    <numFmt numFmtId="166" formatCode="_(&quot;$&quot;* #,##0.000_);_(&quot;$&quot;* \(#,##0.00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2" borderId="1" xfId="0" applyFont="1" applyFill="1" applyBorder="1" applyAlignment="1">
      <alignment horizontal="left" vertical="center"/>
    </xf>
    <xf numFmtId="165" fontId="2" fillId="2" borderId="1" xfId="1" quotePrefix="1" applyNumberFormat="1" applyFont="1" applyFill="1" applyBorder="1" applyAlignment="1">
      <alignment horizontal="left" vertical="center" wrapText="1"/>
    </xf>
    <xf numFmtId="165" fontId="2" fillId="2" borderId="1" xfId="1" applyNumberFormat="1" applyFont="1" applyFill="1" applyBorder="1" applyAlignment="1">
      <alignment horizontal="left" vertical="center" wrapText="1"/>
    </xf>
    <xf numFmtId="165" fontId="3" fillId="0" borderId="1" xfId="1" quotePrefix="1" applyNumberFormat="1" applyFont="1" applyFill="1" applyBorder="1" applyAlignment="1">
      <alignment horizontal="left" vertical="center" wrapText="1"/>
    </xf>
    <xf numFmtId="165" fontId="3" fillId="0" borderId="1" xfId="1" applyNumberFormat="1" applyFont="1" applyFill="1" applyBorder="1" applyAlignment="1">
      <alignment horizontal="left" vertical="center" wrapText="1"/>
    </xf>
    <xf numFmtId="165" fontId="1" fillId="0" borderId="1" xfId="1" quotePrefix="1" applyNumberFormat="1" applyFont="1" applyFill="1" applyBorder="1" applyAlignment="1">
      <alignment horizontal="left" vertical="center" wrapText="1"/>
    </xf>
    <xf numFmtId="165" fontId="1" fillId="0" borderId="1" xfId="1"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165" fontId="2" fillId="2" borderId="1" xfId="1" quotePrefix="1" applyNumberFormat="1"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64" fontId="0" fillId="0" borderId="1" xfId="0" applyNumberFormat="1" applyFont="1" applyFill="1" applyBorder="1" applyAlignment="1">
      <alignment horizontal="center" vertical="center" wrapText="1"/>
    </xf>
    <xf numFmtId="164" fontId="1" fillId="0" borderId="1" xfId="1" applyNumberFormat="1" applyFont="1" applyFill="1" applyBorder="1" applyAlignment="1">
      <alignment horizontal="center" vertical="center" wrapText="1"/>
    </xf>
    <xf numFmtId="165" fontId="1" fillId="0" borderId="1" xfId="1" quotePrefix="1" applyNumberFormat="1" applyFont="1" applyFill="1" applyBorder="1" applyAlignment="1">
      <alignment horizontal="center" vertical="center" wrapText="1"/>
    </xf>
    <xf numFmtId="165" fontId="1"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165" fontId="3" fillId="0" borderId="1" xfId="1" applyNumberFormat="1" applyFont="1" applyFill="1" applyBorder="1" applyAlignment="1">
      <alignment horizontal="center" vertical="center" wrapText="1"/>
    </xf>
    <xf numFmtId="165" fontId="2" fillId="2" borderId="1" xfId="1" applyNumberFormat="1" applyFont="1" applyFill="1" applyBorder="1" applyAlignment="1">
      <alignment vertical="center" wrapText="1"/>
    </xf>
    <xf numFmtId="165" fontId="1" fillId="0" borderId="1" xfId="1" applyNumberFormat="1" applyFont="1" applyFill="1" applyBorder="1" applyAlignment="1">
      <alignment vertical="center" wrapText="1"/>
    </xf>
    <xf numFmtId="0" fontId="0" fillId="0" borderId="0" xfId="0" applyAlignment="1">
      <alignment horizontal="left" vertical="center"/>
    </xf>
    <xf numFmtId="0" fontId="0" fillId="0" borderId="0" xfId="0" applyAlignment="1">
      <alignment vertical="center"/>
    </xf>
    <xf numFmtId="0" fontId="0" fillId="0" borderId="0" xfId="0" applyFont="1" applyFill="1" applyAlignment="1">
      <alignment vertical="center"/>
    </xf>
    <xf numFmtId="0" fontId="0" fillId="0" borderId="1" xfId="0" applyFont="1" applyFill="1" applyBorder="1" applyAlignment="1">
      <alignment vertical="center" wrapText="1"/>
    </xf>
    <xf numFmtId="0" fontId="3" fillId="0" borderId="0" xfId="0" applyFont="1" applyFill="1" applyAlignment="1">
      <alignment vertical="center"/>
    </xf>
    <xf numFmtId="0" fontId="0" fillId="0" borderId="1" xfId="0" applyFill="1" applyBorder="1" applyAlignment="1">
      <alignment vertical="center"/>
    </xf>
    <xf numFmtId="0" fontId="3" fillId="0" borderId="1" xfId="0" applyFont="1" applyFill="1" applyBorder="1" applyAlignment="1">
      <alignment vertical="center" wrapText="1"/>
    </xf>
    <xf numFmtId="14" fontId="3" fillId="0" borderId="1" xfId="0" applyNumberFormat="1" applyFont="1" applyFill="1" applyBorder="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1" xfId="0" applyFont="1" applyFill="1" applyBorder="1" applyAlignment="1">
      <alignment horizontal="left" vertical="center" wrapText="1"/>
    </xf>
    <xf numFmtId="165" fontId="0" fillId="0" borderId="0" xfId="0" applyNumberFormat="1" applyAlignment="1">
      <alignment horizontal="left"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 fontId="0" fillId="0" borderId="0" xfId="0" applyNumberFormat="1"/>
    <xf numFmtId="0" fontId="0" fillId="0" borderId="0" xfId="0" applyAlignment="1">
      <alignment horizontal="right" vertical="center"/>
    </xf>
    <xf numFmtId="0" fontId="0" fillId="0" borderId="1" xfId="0" applyFill="1" applyBorder="1" applyAlignment="1">
      <alignment horizontal="left" vertical="center" wrapText="1"/>
    </xf>
    <xf numFmtId="3" fontId="0" fillId="0" borderId="0" xfId="0" applyNumberFormat="1" applyAlignment="1">
      <alignment horizontal="left" vertical="center"/>
    </xf>
    <xf numFmtId="44" fontId="3" fillId="0" borderId="1" xfId="1" applyNumberFormat="1" applyFont="1" applyFill="1" applyBorder="1" applyAlignment="1">
      <alignment horizontal="center" vertical="center" wrapText="1"/>
    </xf>
    <xf numFmtId="44" fontId="1" fillId="0" borderId="1" xfId="1" applyNumberFormat="1" applyFont="1" applyFill="1" applyBorder="1" applyAlignment="1">
      <alignment horizontal="center" vertical="center" wrapText="1"/>
    </xf>
    <xf numFmtId="165" fontId="3" fillId="0" borderId="1" xfId="1" applyNumberFormat="1" applyFont="1" applyFill="1" applyBorder="1" applyAlignment="1">
      <alignment vertical="center" wrapText="1"/>
    </xf>
    <xf numFmtId="44" fontId="3" fillId="0" borderId="1" xfId="1" applyFont="1" applyFill="1" applyBorder="1" applyAlignment="1">
      <alignment vertical="center" wrapText="1"/>
    </xf>
    <xf numFmtId="44" fontId="1" fillId="0" borderId="0" xfId="1" applyNumberFormat="1" applyFont="1" applyFill="1" applyBorder="1" applyAlignment="1">
      <alignment horizontal="center" vertical="center" wrapText="1"/>
    </xf>
    <xf numFmtId="165" fontId="0" fillId="0" borderId="0" xfId="1" applyNumberFormat="1" applyFont="1"/>
    <xf numFmtId="0" fontId="3"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64" fontId="3" fillId="0" borderId="2" xfId="1" applyNumberFormat="1" applyFont="1" applyFill="1" applyBorder="1" applyAlignment="1">
      <alignment horizontal="center" vertical="center" wrapText="1"/>
    </xf>
    <xf numFmtId="165" fontId="3" fillId="0" borderId="2" xfId="1" quotePrefix="1" applyNumberFormat="1" applyFont="1" applyFill="1" applyBorder="1" applyAlignment="1">
      <alignment horizontal="left" vertical="center" wrapText="1"/>
    </xf>
    <xf numFmtId="165" fontId="3" fillId="0" borderId="2" xfId="1" applyNumberFormat="1" applyFont="1" applyFill="1" applyBorder="1" applyAlignment="1">
      <alignment horizontal="center" vertical="center" wrapText="1"/>
    </xf>
    <xf numFmtId="165" fontId="3" fillId="0" borderId="2" xfId="1" applyNumberFormat="1" applyFont="1" applyFill="1" applyBorder="1" applyAlignment="1">
      <alignment horizontal="left" vertical="center" wrapText="1"/>
    </xf>
    <xf numFmtId="0" fontId="0" fillId="0" borderId="1" xfId="0" applyBorder="1" applyAlignment="1">
      <alignment vertical="center"/>
    </xf>
    <xf numFmtId="0" fontId="0" fillId="0" borderId="1" xfId="0" applyFont="1" applyFill="1" applyBorder="1" applyAlignment="1">
      <alignment vertical="center"/>
    </xf>
    <xf numFmtId="0" fontId="3" fillId="0" borderId="1" xfId="0" applyFont="1" applyFill="1" applyBorder="1" applyAlignment="1">
      <alignment vertical="center"/>
    </xf>
    <xf numFmtId="8" fontId="3" fillId="0" borderId="1" xfId="1" applyNumberFormat="1" applyFont="1" applyFill="1" applyBorder="1" applyAlignment="1">
      <alignment horizontal="center" vertical="center" wrapText="1"/>
    </xf>
    <xf numFmtId="0" fontId="0" fillId="0" borderId="1" xfId="0" applyFill="1" applyBorder="1" applyAlignment="1">
      <alignment horizontal="center" vertical="center"/>
    </xf>
    <xf numFmtId="44" fontId="0" fillId="0" borderId="1" xfId="0" applyNumberFormat="1" applyFill="1" applyBorder="1" applyAlignment="1">
      <alignment horizontal="left" vertical="center"/>
    </xf>
    <xf numFmtId="165" fontId="3" fillId="3" borderId="1" xfId="1" quotePrefix="1" applyNumberFormat="1" applyFont="1" applyFill="1" applyBorder="1" applyAlignment="1">
      <alignment horizontal="center" vertical="center" wrapText="1"/>
    </xf>
    <xf numFmtId="165" fontId="3" fillId="3" borderId="2" xfId="1" quotePrefix="1" applyNumberFormat="1" applyFont="1" applyFill="1" applyBorder="1" applyAlignment="1">
      <alignment horizontal="center" vertical="center" wrapText="1"/>
    </xf>
    <xf numFmtId="44" fontId="3" fillId="0" borderId="1" xfId="1" quotePrefix="1" applyFont="1" applyFill="1" applyBorder="1" applyAlignment="1">
      <alignment horizontal="center" vertical="center" wrapText="1"/>
    </xf>
    <xf numFmtId="165" fontId="1" fillId="0" borderId="0" xfId="1" applyNumberFormat="1" applyFont="1" applyFill="1" applyBorder="1" applyAlignment="1">
      <alignment horizontal="center" vertical="center" wrapText="1"/>
    </xf>
    <xf numFmtId="165" fontId="1" fillId="0" borderId="0" xfId="1" applyNumberFormat="1" applyFont="1" applyFill="1" applyBorder="1" applyAlignment="1">
      <alignment horizontal="left" vertical="center" wrapText="1"/>
    </xf>
    <xf numFmtId="0" fontId="0" fillId="0" borderId="2" xfId="0" applyFill="1" applyBorder="1" applyAlignment="1">
      <alignment vertical="center"/>
    </xf>
    <xf numFmtId="166" fontId="3" fillId="0" borderId="2" xfId="1" applyNumberFormat="1"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xf>
    <xf numFmtId="165" fontId="4" fillId="2" borderId="1" xfId="1" quotePrefix="1" applyNumberFormat="1" applyFont="1" applyFill="1" applyBorder="1" applyAlignment="1">
      <alignment horizontal="center" vertical="center" wrapText="1"/>
    </xf>
    <xf numFmtId="0" fontId="2" fillId="2" borderId="1" xfId="0" applyFont="1" applyFill="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aseline="0"/>
              <a:t>City of Anna: Number of Economic Development Incentives Granted</a:t>
            </a:r>
          </a:p>
          <a:p>
            <a:pPr>
              <a:defRPr/>
            </a:pPr>
            <a:r>
              <a:rPr lang="en-US" sz="1000" baseline="0"/>
              <a:t>Fiscal Years 2015-2021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Tables!$M$2</c:f>
              <c:strCache>
                <c:ptCount val="1"/>
                <c:pt idx="0">
                  <c:v>Performance Agreement</c:v>
                </c:pt>
              </c:strCache>
            </c:strRef>
          </c:tx>
          <c:spPr>
            <a:solidFill>
              <a:schemeClr val="tx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5BD3-427B-9D1B-CB7EFB20D458}"/>
                </c:ext>
              </c:extLst>
            </c:dLbl>
            <c:dLbl>
              <c:idx val="1"/>
              <c:delete val="1"/>
              <c:extLst>
                <c:ext xmlns:c15="http://schemas.microsoft.com/office/drawing/2012/chart" uri="{CE6537A1-D6FC-4f65-9D91-7224C49458BB}"/>
                <c:ext xmlns:c16="http://schemas.microsoft.com/office/drawing/2014/chart" uri="{C3380CC4-5D6E-409C-BE32-E72D297353CC}">
                  <c16:uniqueId val="{00000001-5BD3-427B-9D1B-CB7EFB20D458}"/>
                </c:ext>
              </c:extLst>
            </c:dLbl>
            <c:dLbl>
              <c:idx val="3"/>
              <c:delete val="1"/>
              <c:extLst>
                <c:ext xmlns:c15="http://schemas.microsoft.com/office/drawing/2012/chart" uri="{CE6537A1-D6FC-4f65-9D91-7224C49458BB}"/>
                <c:ext xmlns:c16="http://schemas.microsoft.com/office/drawing/2014/chart" uri="{C3380CC4-5D6E-409C-BE32-E72D297353CC}">
                  <c16:uniqueId val="{00000003-5BD3-427B-9D1B-CB7EFB20D4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Tables!$L$3:$L$7</c:f>
              <c:numCache>
                <c:formatCode>General</c:formatCode>
                <c:ptCount val="5"/>
                <c:pt idx="0">
                  <c:v>2017</c:v>
                </c:pt>
                <c:pt idx="1">
                  <c:v>2018</c:v>
                </c:pt>
                <c:pt idx="2">
                  <c:v>2019</c:v>
                </c:pt>
                <c:pt idx="3">
                  <c:v>2020</c:v>
                </c:pt>
                <c:pt idx="4">
                  <c:v>2021</c:v>
                </c:pt>
              </c:numCache>
            </c:numRef>
          </c:cat>
          <c:val>
            <c:numRef>
              <c:f>Tables!$M$3:$M$7</c:f>
              <c:numCache>
                <c:formatCode>General</c:formatCode>
                <c:ptCount val="5"/>
                <c:pt idx="0">
                  <c:v>1</c:v>
                </c:pt>
                <c:pt idx="3">
                  <c:v>1</c:v>
                </c:pt>
              </c:numCache>
            </c:numRef>
          </c:val>
          <c:extLst>
            <c:ext xmlns:c16="http://schemas.microsoft.com/office/drawing/2014/chart" uri="{C3380CC4-5D6E-409C-BE32-E72D297353CC}">
              <c16:uniqueId val="{00000001-1971-4174-97B7-BC8077C90A73}"/>
            </c:ext>
          </c:extLst>
        </c:ser>
        <c:ser>
          <c:idx val="0"/>
          <c:order val="1"/>
          <c:tx>
            <c:strRef>
              <c:f>Tables!$N$2</c:f>
              <c:strCache>
                <c:ptCount val="1"/>
                <c:pt idx="0">
                  <c:v>Tax Abatements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Tables!$L$3:$L$7</c:f>
              <c:numCache>
                <c:formatCode>General</c:formatCode>
                <c:ptCount val="5"/>
                <c:pt idx="0">
                  <c:v>2017</c:v>
                </c:pt>
                <c:pt idx="1">
                  <c:v>2018</c:v>
                </c:pt>
                <c:pt idx="2">
                  <c:v>2019</c:v>
                </c:pt>
                <c:pt idx="3">
                  <c:v>2020</c:v>
                </c:pt>
                <c:pt idx="4">
                  <c:v>2021</c:v>
                </c:pt>
              </c:numCache>
            </c:numRef>
          </c:cat>
          <c:val>
            <c:numRef>
              <c:f>Tables!$N$3:$N$7</c:f>
              <c:numCache>
                <c:formatCode>General</c:formatCode>
                <c:ptCount val="5"/>
              </c:numCache>
            </c:numRef>
          </c:val>
          <c:extLst>
            <c:ext xmlns:c16="http://schemas.microsoft.com/office/drawing/2014/chart" uri="{C3380CC4-5D6E-409C-BE32-E72D297353CC}">
              <c16:uniqueId val="{0000000F-5BD3-427B-9D1B-CB7EFB20D458}"/>
            </c:ext>
          </c:extLst>
        </c:ser>
        <c:ser>
          <c:idx val="2"/>
          <c:order val="2"/>
          <c:tx>
            <c:strRef>
              <c:f>Tables!$O$2</c:f>
              <c:strCache>
                <c:ptCount val="1"/>
                <c:pt idx="0">
                  <c:v>Ch. 380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Tables!$L$3:$L$7</c:f>
              <c:numCache>
                <c:formatCode>General</c:formatCode>
                <c:ptCount val="5"/>
                <c:pt idx="0">
                  <c:v>2017</c:v>
                </c:pt>
                <c:pt idx="1">
                  <c:v>2018</c:v>
                </c:pt>
                <c:pt idx="2">
                  <c:v>2019</c:v>
                </c:pt>
                <c:pt idx="3">
                  <c:v>2020</c:v>
                </c:pt>
                <c:pt idx="4">
                  <c:v>2021</c:v>
                </c:pt>
              </c:numCache>
            </c:numRef>
          </c:cat>
          <c:val>
            <c:numRef>
              <c:f>Tables!$O$3:$O$7</c:f>
              <c:numCache>
                <c:formatCode>General</c:formatCode>
                <c:ptCount val="5"/>
                <c:pt idx="0">
                  <c:v>1</c:v>
                </c:pt>
                <c:pt idx="3">
                  <c:v>2</c:v>
                </c:pt>
                <c:pt idx="4">
                  <c:v>3</c:v>
                </c:pt>
              </c:numCache>
            </c:numRef>
          </c:val>
          <c:extLst>
            <c:ext xmlns:c16="http://schemas.microsoft.com/office/drawing/2014/chart" uri="{C3380CC4-5D6E-409C-BE32-E72D297353CC}">
              <c16:uniqueId val="{00000010-5BD3-427B-9D1B-CB7EFB20D458}"/>
            </c:ext>
          </c:extLst>
        </c:ser>
        <c:ser>
          <c:idx val="3"/>
          <c:order val="3"/>
          <c:tx>
            <c:strRef>
              <c:f>Tables!$P$2</c:f>
              <c:strCache>
                <c:ptCount val="1"/>
                <c:pt idx="0">
                  <c:v>PID / TIRZ</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Tables!$L$3:$L$7</c:f>
              <c:numCache>
                <c:formatCode>General</c:formatCode>
                <c:ptCount val="5"/>
                <c:pt idx="0">
                  <c:v>2017</c:v>
                </c:pt>
                <c:pt idx="1">
                  <c:v>2018</c:v>
                </c:pt>
                <c:pt idx="2">
                  <c:v>2019</c:v>
                </c:pt>
                <c:pt idx="3">
                  <c:v>2020</c:v>
                </c:pt>
                <c:pt idx="4">
                  <c:v>2021</c:v>
                </c:pt>
              </c:numCache>
            </c:numRef>
          </c:cat>
          <c:val>
            <c:numRef>
              <c:f>Tables!$P$3:$P$7</c:f>
              <c:numCache>
                <c:formatCode>General</c:formatCode>
                <c:ptCount val="5"/>
                <c:pt idx="2">
                  <c:v>1</c:v>
                </c:pt>
                <c:pt idx="3">
                  <c:v>1</c:v>
                </c:pt>
              </c:numCache>
            </c:numRef>
          </c:val>
          <c:extLst>
            <c:ext xmlns:c16="http://schemas.microsoft.com/office/drawing/2014/chart" uri="{C3380CC4-5D6E-409C-BE32-E72D297353CC}">
              <c16:uniqueId val="{00000011-5BD3-427B-9D1B-CB7EFB20D458}"/>
            </c:ext>
          </c:extLst>
        </c:ser>
        <c:dLbls>
          <c:dLblPos val="outEnd"/>
          <c:showLegendKey val="0"/>
          <c:showVal val="1"/>
          <c:showCatName val="0"/>
          <c:showSerName val="0"/>
          <c:showPercent val="0"/>
          <c:showBubbleSize val="0"/>
        </c:dLbls>
        <c:gapWidth val="219"/>
        <c:overlap val="-27"/>
        <c:axId val="513263136"/>
        <c:axId val="513253952"/>
      </c:barChart>
      <c:catAx>
        <c:axId val="5132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3253952"/>
        <c:crosses val="autoZero"/>
        <c:auto val="0"/>
        <c:lblAlgn val="ctr"/>
        <c:lblOffset val="100"/>
        <c:noMultiLvlLbl val="0"/>
      </c:catAx>
      <c:valAx>
        <c:axId val="513253952"/>
        <c:scaling>
          <c:orientation val="minMax"/>
          <c:max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Agreements Granted</a:t>
                </a:r>
              </a:p>
            </c:rich>
          </c:tx>
          <c:layout>
            <c:manualLayout>
              <c:xMode val="edge"/>
              <c:yMode val="edge"/>
              <c:x val="1.5189873417721518E-2"/>
              <c:y val="0.1870833333333333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3263136"/>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aseline="0"/>
              <a:t>City of Anna: Total Amount of Incentives Approved</a:t>
            </a:r>
          </a:p>
          <a:p>
            <a:pPr>
              <a:defRPr/>
            </a:pPr>
            <a:r>
              <a:rPr lang="en-US" sz="1000" baseline="0"/>
              <a:t>Fiscal Years 2015-2020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8829608726654834"/>
          <c:y val="0.17728542914171658"/>
          <c:w val="0.81170391273345166"/>
          <c:h val="0.68264133151020789"/>
        </c:manualLayout>
      </c:layout>
      <c:barChart>
        <c:barDir val="col"/>
        <c:grouping val="clustered"/>
        <c:varyColors val="0"/>
        <c:ser>
          <c:idx val="0"/>
          <c:order val="0"/>
          <c:tx>
            <c:strRef>
              <c:f>Tables!$M$17</c:f>
              <c:strCache>
                <c:ptCount val="1"/>
                <c:pt idx="0">
                  <c:v>Performance Agreement</c:v>
                </c:pt>
              </c:strCache>
            </c:strRef>
          </c:tx>
          <c:spPr>
            <a:solidFill>
              <a:schemeClr val="tx2"/>
            </a:solidFill>
            <a:ln>
              <a:noFill/>
            </a:ln>
            <a:effectLst/>
          </c:spPr>
          <c:invertIfNegative val="0"/>
          <c:dPt>
            <c:idx val="2"/>
            <c:invertIfNegative val="0"/>
            <c:bubble3D val="0"/>
            <c:spPr>
              <a:solidFill>
                <a:schemeClr val="tx2"/>
              </a:solidFill>
              <a:ln>
                <a:noFill/>
              </a:ln>
              <a:effectLst/>
            </c:spPr>
            <c:extLst>
              <c:ext xmlns:c16="http://schemas.microsoft.com/office/drawing/2014/chart" uri="{C3380CC4-5D6E-409C-BE32-E72D297353CC}">
                <c16:uniqueId val="{0000000C-5390-45C4-8257-EEF652B62170}"/>
              </c:ext>
            </c:extLst>
          </c:dPt>
          <c:dPt>
            <c:idx val="4"/>
            <c:invertIfNegative val="0"/>
            <c:bubble3D val="0"/>
            <c:spPr>
              <a:solidFill>
                <a:schemeClr val="tx2"/>
              </a:solidFill>
              <a:ln>
                <a:noFill/>
              </a:ln>
              <a:effectLst/>
            </c:spPr>
            <c:extLst>
              <c:ext xmlns:c16="http://schemas.microsoft.com/office/drawing/2014/chart" uri="{C3380CC4-5D6E-409C-BE32-E72D297353CC}">
                <c16:uniqueId val="{0000000A-5390-45C4-8257-EEF652B62170}"/>
              </c:ext>
            </c:extLst>
          </c:dPt>
          <c:dPt>
            <c:idx val="5"/>
            <c:invertIfNegative val="0"/>
            <c:bubble3D val="0"/>
            <c:spPr>
              <a:solidFill>
                <a:schemeClr val="tx2"/>
              </a:solidFill>
              <a:ln>
                <a:noFill/>
              </a:ln>
              <a:effectLst/>
            </c:spPr>
            <c:extLst>
              <c:ext xmlns:c16="http://schemas.microsoft.com/office/drawing/2014/chart" uri="{C3380CC4-5D6E-409C-BE32-E72D297353CC}">
                <c16:uniqueId val="{0000000B-5390-45C4-8257-EEF652B62170}"/>
              </c:ext>
            </c:extLst>
          </c:dPt>
          <c:cat>
            <c:numRef>
              <c:f>Tables!$L$18:$L$22</c:f>
              <c:numCache>
                <c:formatCode>General</c:formatCode>
                <c:ptCount val="5"/>
                <c:pt idx="0">
                  <c:v>2017</c:v>
                </c:pt>
                <c:pt idx="1">
                  <c:v>2018</c:v>
                </c:pt>
                <c:pt idx="2">
                  <c:v>2019</c:v>
                </c:pt>
                <c:pt idx="3">
                  <c:v>2020</c:v>
                </c:pt>
                <c:pt idx="4">
                  <c:v>2021</c:v>
                </c:pt>
              </c:numCache>
            </c:numRef>
          </c:cat>
          <c:val>
            <c:numRef>
              <c:f>Tables!$M$18:$M$22</c:f>
              <c:numCache>
                <c:formatCode>0</c:formatCode>
                <c:ptCount val="5"/>
                <c:pt idx="0" formatCode="_(&quot;$&quot;* #,##0_);_(&quot;$&quot;* \(#,##0\);_(&quot;$&quot;* &quot;-&quot;??_);_(@_)">
                  <c:v>2934000</c:v>
                </c:pt>
                <c:pt idx="3" formatCode="_(&quot;$&quot;* #,##0_);_(&quot;$&quot;* \(#,##0\);_(&quot;$&quot;* &quot;-&quot;??_);_(@_)">
                  <c:v>5222857</c:v>
                </c:pt>
              </c:numCache>
            </c:numRef>
          </c:val>
          <c:extLst>
            <c:ext xmlns:c16="http://schemas.microsoft.com/office/drawing/2014/chart" uri="{C3380CC4-5D6E-409C-BE32-E72D297353CC}">
              <c16:uniqueId val="{00000000-91D6-4F1F-91F4-F54F46429A59}"/>
            </c:ext>
          </c:extLst>
        </c:ser>
        <c:ser>
          <c:idx val="1"/>
          <c:order val="1"/>
          <c:tx>
            <c:strRef>
              <c:f>Tables!$N$17</c:f>
              <c:strCache>
                <c:ptCount val="1"/>
                <c:pt idx="0">
                  <c:v>Tax Abatements</c:v>
                </c:pt>
              </c:strCache>
            </c:strRef>
          </c:tx>
          <c:spPr>
            <a:solidFill>
              <a:schemeClr val="accent1"/>
            </a:solidFill>
            <a:ln>
              <a:noFill/>
            </a:ln>
            <a:effectLst/>
          </c:spPr>
          <c:invertIfNegative val="0"/>
          <c:cat>
            <c:numRef>
              <c:f>Tables!$L$18:$L$22</c:f>
              <c:numCache>
                <c:formatCode>General</c:formatCode>
                <c:ptCount val="5"/>
                <c:pt idx="0">
                  <c:v>2017</c:v>
                </c:pt>
                <c:pt idx="1">
                  <c:v>2018</c:v>
                </c:pt>
                <c:pt idx="2">
                  <c:v>2019</c:v>
                </c:pt>
                <c:pt idx="3">
                  <c:v>2020</c:v>
                </c:pt>
                <c:pt idx="4">
                  <c:v>2021</c:v>
                </c:pt>
              </c:numCache>
            </c:numRef>
          </c:cat>
          <c:val>
            <c:numRef>
              <c:f>Tables!$N$18:$N$22</c:f>
              <c:numCache>
                <c:formatCode>General</c:formatCode>
                <c:ptCount val="5"/>
              </c:numCache>
            </c:numRef>
          </c:val>
          <c:extLst>
            <c:ext xmlns:c16="http://schemas.microsoft.com/office/drawing/2014/chart" uri="{C3380CC4-5D6E-409C-BE32-E72D297353CC}">
              <c16:uniqueId val="{00000012-5390-45C4-8257-EEF652B62170}"/>
            </c:ext>
          </c:extLst>
        </c:ser>
        <c:ser>
          <c:idx val="2"/>
          <c:order val="2"/>
          <c:tx>
            <c:strRef>
              <c:f>Tables!$O$17</c:f>
              <c:strCache>
                <c:ptCount val="1"/>
                <c:pt idx="0">
                  <c:v>Ch. 380</c:v>
                </c:pt>
              </c:strCache>
            </c:strRef>
          </c:tx>
          <c:spPr>
            <a:solidFill>
              <a:schemeClr val="accent3"/>
            </a:solidFill>
            <a:ln>
              <a:noFill/>
            </a:ln>
            <a:effectLst/>
          </c:spPr>
          <c:invertIfNegative val="0"/>
          <c:cat>
            <c:numRef>
              <c:f>Tables!$L$18:$L$22</c:f>
              <c:numCache>
                <c:formatCode>General</c:formatCode>
                <c:ptCount val="5"/>
                <c:pt idx="0">
                  <c:v>2017</c:v>
                </c:pt>
                <c:pt idx="1">
                  <c:v>2018</c:v>
                </c:pt>
                <c:pt idx="2">
                  <c:v>2019</c:v>
                </c:pt>
                <c:pt idx="3">
                  <c:v>2020</c:v>
                </c:pt>
                <c:pt idx="4">
                  <c:v>2021</c:v>
                </c:pt>
              </c:numCache>
            </c:numRef>
          </c:cat>
          <c:val>
            <c:numRef>
              <c:f>Tables!$O$18:$O$22</c:f>
              <c:numCache>
                <c:formatCode>_("$"* #,##0_);_("$"* \(#,##0\);_("$"* "-"??_);_(@_)</c:formatCode>
                <c:ptCount val="5"/>
                <c:pt idx="0">
                  <c:v>291435</c:v>
                </c:pt>
                <c:pt idx="3">
                  <c:v>2724066</c:v>
                </c:pt>
                <c:pt idx="4">
                  <c:v>228248.03999999998</c:v>
                </c:pt>
              </c:numCache>
            </c:numRef>
          </c:val>
          <c:extLst>
            <c:ext xmlns:c16="http://schemas.microsoft.com/office/drawing/2014/chart" uri="{C3380CC4-5D6E-409C-BE32-E72D297353CC}">
              <c16:uniqueId val="{00000007-8894-4D96-9E20-BA642ED54040}"/>
            </c:ext>
          </c:extLst>
        </c:ser>
        <c:ser>
          <c:idx val="3"/>
          <c:order val="3"/>
          <c:tx>
            <c:strRef>
              <c:f>Tables!$P$17</c:f>
              <c:strCache>
                <c:ptCount val="1"/>
                <c:pt idx="0">
                  <c:v>PID/TIRZ</c:v>
                </c:pt>
              </c:strCache>
            </c:strRef>
          </c:tx>
          <c:spPr>
            <a:solidFill>
              <a:schemeClr val="accent4"/>
            </a:solidFill>
            <a:ln>
              <a:noFill/>
            </a:ln>
            <a:effectLst/>
          </c:spPr>
          <c:invertIfNegative val="0"/>
          <c:cat>
            <c:numRef>
              <c:f>Tables!$L$18:$L$22</c:f>
              <c:numCache>
                <c:formatCode>General</c:formatCode>
                <c:ptCount val="5"/>
                <c:pt idx="0">
                  <c:v>2017</c:v>
                </c:pt>
                <c:pt idx="1">
                  <c:v>2018</c:v>
                </c:pt>
                <c:pt idx="2">
                  <c:v>2019</c:v>
                </c:pt>
                <c:pt idx="3">
                  <c:v>2020</c:v>
                </c:pt>
                <c:pt idx="4">
                  <c:v>2021</c:v>
                </c:pt>
              </c:numCache>
            </c:numRef>
          </c:cat>
          <c:val>
            <c:numRef>
              <c:f>Tables!$P$18:$P$22</c:f>
              <c:numCache>
                <c:formatCode>_("$"* #,##0_);_("$"* \(#,##0\);_("$"* "-"??_);_(@_)</c:formatCode>
                <c:ptCount val="5"/>
                <c:pt idx="2">
                  <c:v>40006129</c:v>
                </c:pt>
                <c:pt idx="3">
                  <c:v>36638200</c:v>
                </c:pt>
              </c:numCache>
            </c:numRef>
          </c:val>
          <c:extLst>
            <c:ext xmlns:c16="http://schemas.microsoft.com/office/drawing/2014/chart" uri="{C3380CC4-5D6E-409C-BE32-E72D297353CC}">
              <c16:uniqueId val="{00000008-8894-4D96-9E20-BA642ED54040}"/>
            </c:ext>
          </c:extLst>
        </c:ser>
        <c:dLbls>
          <c:showLegendKey val="0"/>
          <c:showVal val="0"/>
          <c:showCatName val="0"/>
          <c:showSerName val="0"/>
          <c:showPercent val="0"/>
          <c:showBubbleSize val="0"/>
        </c:dLbls>
        <c:gapWidth val="219"/>
        <c:overlap val="-27"/>
        <c:axId val="763383160"/>
        <c:axId val="763385784"/>
      </c:barChart>
      <c:catAx>
        <c:axId val="763383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3385784"/>
        <c:crosses val="autoZero"/>
        <c:auto val="1"/>
        <c:lblAlgn val="ctr"/>
        <c:lblOffset val="100"/>
        <c:tickLblSkip val="1"/>
        <c:noMultiLvlLbl val="0"/>
      </c:catAx>
      <c:valAx>
        <c:axId val="763385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Amount</a:t>
                </a:r>
                <a:r>
                  <a:rPr lang="en-US" baseline="0"/>
                  <a:t> of Incentive Approved</a:t>
                </a:r>
                <a:endParaRPr lang="en-US"/>
              </a:p>
            </c:rich>
          </c:tx>
          <c:layout>
            <c:manualLayout>
              <c:xMode val="edge"/>
              <c:yMode val="edge"/>
              <c:x val="1.5414258188824663E-2"/>
              <c:y val="0.2527678501265185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3383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19050</xdr:rowOff>
    </xdr:from>
    <xdr:to>
      <xdr:col>9</xdr:col>
      <xdr:colOff>139700</xdr:colOff>
      <xdr:row>15</xdr:row>
      <xdr:rowOff>95250</xdr:rowOff>
    </xdr:to>
    <xdr:graphicFrame macro="">
      <xdr:nvGraphicFramePr>
        <xdr:cNvPr id="2" name="Chart 1">
          <a:extLst>
            <a:ext uri="{FF2B5EF4-FFF2-40B4-BE49-F238E27FC236}">
              <a16:creationId xmlns:a16="http://schemas.microsoft.com/office/drawing/2014/main" id="{CBA59D42-86B6-4230-BCF3-F323F8A96B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17</xdr:row>
      <xdr:rowOff>9524</xdr:rowOff>
    </xdr:from>
    <xdr:to>
      <xdr:col>10</xdr:col>
      <xdr:colOff>19050</xdr:colOff>
      <xdr:row>34</xdr:row>
      <xdr:rowOff>95249</xdr:rowOff>
    </xdr:to>
    <xdr:graphicFrame macro="">
      <xdr:nvGraphicFramePr>
        <xdr:cNvPr id="3" name="Chart 2">
          <a:extLst>
            <a:ext uri="{FF2B5EF4-FFF2-40B4-BE49-F238E27FC236}">
              <a16:creationId xmlns:a16="http://schemas.microsoft.com/office/drawing/2014/main" id="{ACC9AE7B-3348-4FA0-87D0-9B645C3F57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E2EC-66E6-4CA7-9425-FBB93402B122}">
  <sheetPr>
    <pageSetUpPr fitToPage="1"/>
  </sheetPr>
  <dimension ref="A1:Q23"/>
  <sheetViews>
    <sheetView tabSelected="1" zoomScale="75" zoomScaleNormal="75" workbookViewId="0">
      <pane ySplit="1" topLeftCell="A2" activePane="bottomLeft" state="frozen"/>
      <selection pane="bottomLeft" activeCell="P5" sqref="P5"/>
    </sheetView>
  </sheetViews>
  <sheetFormatPr defaultColWidth="9.140625" defaultRowHeight="15" x14ac:dyDescent="0.25"/>
  <cols>
    <col min="1" max="1" width="47.28515625" style="24" bestFit="1" customWidth="1"/>
    <col min="2" max="2" width="16.7109375" style="24" customWidth="1"/>
    <col min="3" max="3" width="11.42578125" style="24" customWidth="1"/>
    <col min="4" max="4" width="15.7109375" style="24" customWidth="1"/>
    <col min="5" max="5" width="14.85546875" style="24" customWidth="1"/>
    <col min="6" max="6" width="16.140625" style="24" customWidth="1"/>
    <col min="7" max="7" width="12.5703125" style="24" customWidth="1"/>
    <col min="8" max="8" width="26.85546875" style="24" customWidth="1"/>
    <col min="9" max="11" width="14.7109375" style="24" customWidth="1"/>
    <col min="12" max="13" width="20.140625" style="24" customWidth="1"/>
    <col min="14" max="14" width="38.5703125" style="24" customWidth="1"/>
    <col min="15" max="15" width="47" style="25" customWidth="1"/>
    <col min="16" max="16" width="12.28515625" style="39" bestFit="1" customWidth="1"/>
    <col min="17" max="16384" width="9.140625" style="25"/>
  </cols>
  <sheetData>
    <row r="1" spans="1:17" ht="75" x14ac:dyDescent="0.25">
      <c r="A1" s="1" t="s">
        <v>11</v>
      </c>
      <c r="B1" s="8" t="s">
        <v>0</v>
      </c>
      <c r="C1" s="8" t="s">
        <v>7</v>
      </c>
      <c r="D1" s="8" t="s">
        <v>9</v>
      </c>
      <c r="E1" s="9" t="s">
        <v>8</v>
      </c>
      <c r="F1" s="10" t="s">
        <v>6</v>
      </c>
      <c r="G1" s="71" t="s">
        <v>87</v>
      </c>
      <c r="H1" s="2" t="s">
        <v>14</v>
      </c>
      <c r="I1" s="12" t="s">
        <v>10</v>
      </c>
      <c r="J1" s="12" t="s">
        <v>71</v>
      </c>
      <c r="K1" s="12" t="s">
        <v>72</v>
      </c>
      <c r="L1" s="12" t="s">
        <v>62</v>
      </c>
      <c r="M1" s="12" t="s">
        <v>69</v>
      </c>
      <c r="N1" s="3" t="s">
        <v>13</v>
      </c>
      <c r="O1" s="22" t="s">
        <v>15</v>
      </c>
      <c r="P1" s="12" t="s">
        <v>57</v>
      </c>
      <c r="Q1" s="72" t="s">
        <v>80</v>
      </c>
    </row>
    <row r="2" spans="1:17" s="26" customFormat="1" ht="88.5" customHeight="1" x14ac:dyDescent="0.25">
      <c r="A2" s="29" t="s">
        <v>2</v>
      </c>
      <c r="B2" s="18" t="s">
        <v>1</v>
      </c>
      <c r="C2" s="18" t="s">
        <v>16</v>
      </c>
      <c r="D2" s="18" t="s">
        <v>23</v>
      </c>
      <c r="E2" s="19">
        <v>42795</v>
      </c>
      <c r="F2" s="20">
        <v>47468</v>
      </c>
      <c r="G2" s="62">
        <v>145854</v>
      </c>
      <c r="H2" s="4" t="s">
        <v>25</v>
      </c>
      <c r="I2" s="21">
        <v>291435</v>
      </c>
      <c r="J2" s="21">
        <v>11000</v>
      </c>
      <c r="K2" s="44">
        <f>4466/15000</f>
        <v>0.29773333333333335</v>
      </c>
      <c r="L2" s="21">
        <v>140000000</v>
      </c>
      <c r="M2" s="21">
        <v>40000000</v>
      </c>
      <c r="N2" s="5" t="s">
        <v>39</v>
      </c>
      <c r="O2" s="5" t="s">
        <v>20</v>
      </c>
      <c r="P2" s="60"/>
      <c r="Q2" s="29">
        <v>2017</v>
      </c>
    </row>
    <row r="3" spans="1:17" s="26" customFormat="1" ht="60" x14ac:dyDescent="0.25">
      <c r="A3" s="33" t="s">
        <v>75</v>
      </c>
      <c r="B3" s="18" t="s">
        <v>104</v>
      </c>
      <c r="C3" s="18" t="s">
        <v>16</v>
      </c>
      <c r="D3" s="31" t="s">
        <v>27</v>
      </c>
      <c r="E3" s="19">
        <v>42826</v>
      </c>
      <c r="F3" s="20">
        <v>12028</v>
      </c>
      <c r="G3" s="62">
        <v>1655216</v>
      </c>
      <c r="H3" s="4" t="s">
        <v>33</v>
      </c>
      <c r="I3" s="21">
        <v>2934000</v>
      </c>
      <c r="J3" s="46" t="s">
        <v>74</v>
      </c>
      <c r="K3" s="47">
        <f>203841/12390</f>
        <v>16.452058111380147</v>
      </c>
      <c r="L3" s="21">
        <v>150000000</v>
      </c>
      <c r="M3" s="21">
        <v>50000000</v>
      </c>
      <c r="N3" s="5" t="s">
        <v>41</v>
      </c>
      <c r="O3" s="33" t="s">
        <v>42</v>
      </c>
      <c r="P3" s="60"/>
      <c r="Q3" s="29">
        <v>2017</v>
      </c>
    </row>
    <row r="4" spans="1:17" s="26" customFormat="1" ht="67.5" customHeight="1" x14ac:dyDescent="0.25">
      <c r="A4" s="34" t="s">
        <v>32</v>
      </c>
      <c r="B4" s="13" t="s">
        <v>63</v>
      </c>
      <c r="C4" s="13" t="s">
        <v>16</v>
      </c>
      <c r="D4" s="13" t="s">
        <v>31</v>
      </c>
      <c r="E4" s="14">
        <v>43550</v>
      </c>
      <c r="F4" s="15">
        <v>54423</v>
      </c>
      <c r="G4" s="16">
        <v>0</v>
      </c>
      <c r="H4" s="6" t="s">
        <v>65</v>
      </c>
      <c r="I4" s="17">
        <v>40006129</v>
      </c>
      <c r="J4" s="17">
        <v>12240435</v>
      </c>
      <c r="K4" s="45">
        <f>J4/15000</f>
        <v>816.029</v>
      </c>
      <c r="L4" s="17">
        <v>300000000</v>
      </c>
      <c r="M4" s="17">
        <v>30000000</v>
      </c>
      <c r="N4" s="7" t="s">
        <v>67</v>
      </c>
      <c r="O4" s="23" t="s">
        <v>43</v>
      </c>
      <c r="P4" s="36"/>
      <c r="Q4" s="57">
        <v>2019</v>
      </c>
    </row>
    <row r="5" spans="1:17" s="26" customFormat="1" ht="120.75" customHeight="1" x14ac:dyDescent="0.25">
      <c r="A5" s="34" t="s">
        <v>34</v>
      </c>
      <c r="B5" s="13" t="s">
        <v>1</v>
      </c>
      <c r="C5" s="13" t="s">
        <v>16</v>
      </c>
      <c r="D5" s="13" t="s">
        <v>35</v>
      </c>
      <c r="E5" s="14">
        <v>43886</v>
      </c>
      <c r="F5" s="15">
        <v>46078</v>
      </c>
      <c r="G5" s="16">
        <v>0</v>
      </c>
      <c r="H5" s="6" t="s">
        <v>36</v>
      </c>
      <c r="I5" s="17">
        <v>1524066</v>
      </c>
      <c r="J5" s="17">
        <v>1524066</v>
      </c>
      <c r="K5" s="45">
        <f>J5/15000</f>
        <v>101.6044</v>
      </c>
      <c r="L5" s="17">
        <v>35000000</v>
      </c>
      <c r="M5" s="17">
        <v>500000</v>
      </c>
      <c r="N5" s="7" t="s">
        <v>37</v>
      </c>
      <c r="O5" s="23" t="s">
        <v>38</v>
      </c>
      <c r="P5" s="36"/>
      <c r="Q5" s="57">
        <v>2020</v>
      </c>
    </row>
    <row r="6" spans="1:17" s="28" customFormat="1" ht="90" x14ac:dyDescent="0.25">
      <c r="A6" s="34" t="s">
        <v>64</v>
      </c>
      <c r="B6" s="13" t="s">
        <v>63</v>
      </c>
      <c r="C6" s="13" t="s">
        <v>16</v>
      </c>
      <c r="D6" s="13" t="s">
        <v>70</v>
      </c>
      <c r="E6" s="14">
        <v>43991</v>
      </c>
      <c r="F6" s="15">
        <v>18788</v>
      </c>
      <c r="G6" s="16">
        <v>0</v>
      </c>
      <c r="H6" s="6" t="s">
        <v>65</v>
      </c>
      <c r="I6" s="17">
        <v>38638200</v>
      </c>
      <c r="J6" s="17">
        <v>10000000</v>
      </c>
      <c r="K6" s="45">
        <f>J6/16869</f>
        <v>592.80336712312521</v>
      </c>
      <c r="L6" s="17">
        <v>350000000</v>
      </c>
      <c r="M6" s="65">
        <v>5000000</v>
      </c>
      <c r="N6" s="66" t="s">
        <v>66</v>
      </c>
      <c r="O6" s="23" t="s">
        <v>68</v>
      </c>
      <c r="P6" s="36"/>
      <c r="Q6" s="57">
        <v>2020</v>
      </c>
    </row>
    <row r="7" spans="1:17" ht="135" x14ac:dyDescent="0.25">
      <c r="A7" s="33" t="s">
        <v>76</v>
      </c>
      <c r="B7" s="18" t="s">
        <v>104</v>
      </c>
      <c r="C7" s="18" t="s">
        <v>16</v>
      </c>
      <c r="D7" s="18" t="s">
        <v>24</v>
      </c>
      <c r="E7" s="19">
        <v>44012</v>
      </c>
      <c r="F7" s="20">
        <v>51317</v>
      </c>
      <c r="G7" s="62">
        <f>6237+5030</f>
        <v>11267</v>
      </c>
      <c r="H7" s="4" t="s">
        <v>103</v>
      </c>
      <c r="I7" s="21">
        <v>5222857</v>
      </c>
      <c r="J7" s="46">
        <v>15000</v>
      </c>
      <c r="K7" s="61">
        <f>J7/16869</f>
        <v>0.88920505068468791</v>
      </c>
      <c r="L7" s="21">
        <v>150000000</v>
      </c>
      <c r="M7" s="21">
        <v>25000000</v>
      </c>
      <c r="N7" s="5" t="s">
        <v>40</v>
      </c>
      <c r="O7" s="33" t="s">
        <v>26</v>
      </c>
      <c r="P7" s="60">
        <v>25</v>
      </c>
      <c r="Q7" s="29">
        <v>2020</v>
      </c>
    </row>
    <row r="8" spans="1:17" ht="116.45" customHeight="1" x14ac:dyDescent="0.25">
      <c r="A8" s="42" t="s">
        <v>29</v>
      </c>
      <c r="B8" s="18" t="s">
        <v>1</v>
      </c>
      <c r="C8" s="18" t="s">
        <v>16</v>
      </c>
      <c r="D8" s="18" t="s">
        <v>17</v>
      </c>
      <c r="E8" s="14">
        <v>44123</v>
      </c>
      <c r="F8" s="15">
        <v>51428</v>
      </c>
      <c r="G8" s="16">
        <v>0</v>
      </c>
      <c r="H8" s="6" t="s">
        <v>18</v>
      </c>
      <c r="I8" s="17">
        <v>1200000</v>
      </c>
      <c r="J8" s="17">
        <v>50000</v>
      </c>
      <c r="K8" s="48">
        <f>J8/15000</f>
        <v>3.3333333333333335</v>
      </c>
      <c r="L8" s="17">
        <v>8000000</v>
      </c>
      <c r="M8" s="17">
        <v>200000</v>
      </c>
      <c r="N8" s="7" t="s">
        <v>44</v>
      </c>
      <c r="O8" s="27" t="s">
        <v>28</v>
      </c>
      <c r="P8" s="36">
        <v>30</v>
      </c>
      <c r="Q8" s="57">
        <v>2020</v>
      </c>
    </row>
    <row r="9" spans="1:17" ht="60" x14ac:dyDescent="0.25">
      <c r="A9" s="29" t="s">
        <v>22</v>
      </c>
      <c r="B9" s="18" t="s">
        <v>1</v>
      </c>
      <c r="C9" s="18" t="s">
        <v>16</v>
      </c>
      <c r="D9" s="18" t="s">
        <v>19</v>
      </c>
      <c r="E9" s="19">
        <v>44222</v>
      </c>
      <c r="F9" s="20">
        <v>11349</v>
      </c>
      <c r="G9" s="62">
        <f>17255.47+8882.04</f>
        <v>26137.510000000002</v>
      </c>
      <c r="H9" s="4" t="s">
        <v>25</v>
      </c>
      <c r="I9" s="21">
        <v>43200</v>
      </c>
      <c r="J9" s="21">
        <v>2800</v>
      </c>
      <c r="K9" s="44">
        <f>J9/15000</f>
        <v>0.18666666666666668</v>
      </c>
      <c r="L9" s="21">
        <v>30000000</v>
      </c>
      <c r="M9" s="21">
        <v>2000000</v>
      </c>
      <c r="N9" s="30" t="s">
        <v>30</v>
      </c>
      <c r="O9" s="5" t="s">
        <v>20</v>
      </c>
      <c r="P9" s="37"/>
      <c r="Q9" s="58">
        <v>2021</v>
      </c>
    </row>
    <row r="10" spans="1:17" ht="60" x14ac:dyDescent="0.25">
      <c r="A10" s="67" t="s">
        <v>4</v>
      </c>
      <c r="B10" s="50" t="s">
        <v>1</v>
      </c>
      <c r="C10" s="50" t="s">
        <v>16</v>
      </c>
      <c r="D10" s="50" t="s">
        <v>21</v>
      </c>
      <c r="E10" s="51">
        <v>44222</v>
      </c>
      <c r="F10" s="52">
        <v>11349</v>
      </c>
      <c r="G10" s="63">
        <v>55301</v>
      </c>
      <c r="H10" s="53" t="s">
        <v>25</v>
      </c>
      <c r="I10" s="54">
        <v>91392</v>
      </c>
      <c r="J10" s="54">
        <v>5000</v>
      </c>
      <c r="K10" s="68">
        <f>127.87/15000</f>
        <v>8.5246666666666665E-3</v>
      </c>
      <c r="L10" s="54">
        <v>82000000</v>
      </c>
      <c r="M10" s="54">
        <v>10000000</v>
      </c>
      <c r="N10" s="69" t="s">
        <v>30</v>
      </c>
      <c r="O10" s="55" t="s">
        <v>20</v>
      </c>
      <c r="P10" s="70"/>
      <c r="Q10" s="58">
        <v>2021</v>
      </c>
    </row>
    <row r="11" spans="1:17" ht="75" x14ac:dyDescent="0.25">
      <c r="A11" s="33" t="s">
        <v>83</v>
      </c>
      <c r="B11" s="18" t="s">
        <v>1</v>
      </c>
      <c r="C11" s="18" t="s">
        <v>16</v>
      </c>
      <c r="D11" s="31" t="s">
        <v>84</v>
      </c>
      <c r="E11" s="19">
        <v>44481</v>
      </c>
      <c r="F11" s="20">
        <v>45577</v>
      </c>
      <c r="G11" s="64">
        <v>0</v>
      </c>
      <c r="H11" s="4" t="s">
        <v>94</v>
      </c>
      <c r="I11" s="59">
        <v>93656.04</v>
      </c>
      <c r="J11" s="59">
        <v>93656.04</v>
      </c>
      <c r="K11" s="59">
        <f>J11/18330</f>
        <v>5.1094402618657933</v>
      </c>
      <c r="L11" s="21">
        <v>1200000</v>
      </c>
      <c r="M11" s="21">
        <v>800000</v>
      </c>
      <c r="N11" s="5" t="s">
        <v>91</v>
      </c>
      <c r="O11" s="32" t="s">
        <v>92</v>
      </c>
      <c r="P11" s="38"/>
      <c r="Q11" s="56">
        <v>2021</v>
      </c>
    </row>
    <row r="12" spans="1:17" ht="75" x14ac:dyDescent="0.25">
      <c r="A12" s="33" t="s">
        <v>79</v>
      </c>
      <c r="B12" s="18" t="s">
        <v>1</v>
      </c>
      <c r="C12" s="18" t="s">
        <v>16</v>
      </c>
      <c r="D12" s="31" t="s">
        <v>100</v>
      </c>
      <c r="E12" s="19">
        <v>44586</v>
      </c>
      <c r="F12" s="20">
        <v>44857</v>
      </c>
      <c r="G12" s="64">
        <v>0</v>
      </c>
      <c r="H12" s="4" t="s">
        <v>101</v>
      </c>
      <c r="I12" s="21">
        <v>53187</v>
      </c>
      <c r="J12" s="46">
        <v>53187</v>
      </c>
      <c r="K12" s="47">
        <f>J12/20243</f>
        <v>2.6274267648075877</v>
      </c>
      <c r="L12" s="21">
        <v>1200000</v>
      </c>
      <c r="M12" s="21">
        <v>1000000</v>
      </c>
      <c r="N12" s="5" t="s">
        <v>102</v>
      </c>
      <c r="O12" s="32" t="s">
        <v>93</v>
      </c>
      <c r="P12" s="38">
        <v>10</v>
      </c>
      <c r="Q12" s="56">
        <v>2022</v>
      </c>
    </row>
    <row r="13" spans="1:17" ht="105" x14ac:dyDescent="0.25">
      <c r="A13" s="33" t="s">
        <v>3</v>
      </c>
      <c r="B13" s="18" t="s">
        <v>104</v>
      </c>
      <c r="C13" s="18" t="s">
        <v>16</v>
      </c>
      <c r="D13" s="31" t="s">
        <v>106</v>
      </c>
      <c r="E13" s="19">
        <v>44628</v>
      </c>
      <c r="F13" s="20">
        <v>45177</v>
      </c>
      <c r="G13" s="64">
        <v>0</v>
      </c>
      <c r="H13" s="4" t="s">
        <v>105</v>
      </c>
      <c r="I13" s="21">
        <v>253024</v>
      </c>
      <c r="J13" s="46">
        <v>208990</v>
      </c>
      <c r="K13" s="47">
        <f>J13/20243</f>
        <v>10.324062638936917</v>
      </c>
      <c r="L13" s="21">
        <v>12500000</v>
      </c>
      <c r="M13" s="21">
        <v>3000000</v>
      </c>
      <c r="N13" s="5" t="s">
        <v>96</v>
      </c>
      <c r="O13" s="32" t="s">
        <v>95</v>
      </c>
      <c r="P13" s="38">
        <v>10</v>
      </c>
      <c r="Q13" s="56">
        <v>2022</v>
      </c>
    </row>
    <row r="14" spans="1:17" ht="45" x14ac:dyDescent="0.25">
      <c r="A14" s="33" t="s">
        <v>81</v>
      </c>
      <c r="B14" s="18" t="s">
        <v>82</v>
      </c>
      <c r="C14" s="18" t="s">
        <v>16</v>
      </c>
      <c r="D14" s="31" t="s">
        <v>97</v>
      </c>
      <c r="E14" s="19">
        <v>44663</v>
      </c>
      <c r="F14" s="20">
        <v>19096</v>
      </c>
      <c r="G14" s="64">
        <v>0</v>
      </c>
      <c r="H14" s="4" t="s">
        <v>65</v>
      </c>
      <c r="I14" s="21">
        <v>50000000</v>
      </c>
      <c r="J14" s="46">
        <v>10000000</v>
      </c>
      <c r="K14" s="47">
        <f>J14/20243</f>
        <v>493.99792520871415</v>
      </c>
      <c r="L14" s="21">
        <v>500000000</v>
      </c>
      <c r="M14" s="21"/>
      <c r="N14" s="5" t="s">
        <v>99</v>
      </c>
      <c r="O14" s="32" t="s">
        <v>98</v>
      </c>
      <c r="P14" s="38"/>
      <c r="Q14" s="56">
        <v>2022</v>
      </c>
    </row>
    <row r="15" spans="1:17" ht="75" x14ac:dyDescent="0.25">
      <c r="A15" s="33" t="s">
        <v>86</v>
      </c>
      <c r="B15" s="18" t="s">
        <v>1</v>
      </c>
      <c r="C15" s="18" t="s">
        <v>16</v>
      </c>
      <c r="D15" s="31" t="s">
        <v>89</v>
      </c>
      <c r="E15" s="19">
        <v>44796</v>
      </c>
      <c r="F15" s="20">
        <v>44531</v>
      </c>
      <c r="G15" s="64">
        <v>0</v>
      </c>
      <c r="H15" s="4" t="s">
        <v>85</v>
      </c>
      <c r="I15" s="21">
        <f>239000+71700</f>
        <v>310700</v>
      </c>
      <c r="J15" s="21">
        <f>239000+71700</f>
        <v>310700</v>
      </c>
      <c r="K15" s="47">
        <f>J15/20243</f>
        <v>15.348515536234748</v>
      </c>
      <c r="L15" s="21">
        <v>64000000</v>
      </c>
      <c r="M15" s="21">
        <v>2000000</v>
      </c>
      <c r="N15" s="5" t="s">
        <v>90</v>
      </c>
      <c r="O15" s="32" t="s">
        <v>88</v>
      </c>
      <c r="P15" s="38"/>
      <c r="Q15" s="56">
        <v>2022</v>
      </c>
    </row>
    <row r="16" spans="1:17" x14ac:dyDescent="0.25">
      <c r="J16" s="24" t="s">
        <v>73</v>
      </c>
    </row>
    <row r="17" spans="6:16" x14ac:dyDescent="0.25">
      <c r="F17" s="24" t="s">
        <v>61</v>
      </c>
      <c r="G17" s="35">
        <f>SUM(G2:G15)</f>
        <v>1893775.51</v>
      </c>
      <c r="H17" s="35" t="s">
        <v>61</v>
      </c>
      <c r="I17" s="35">
        <f>SUM(I2:I15)</f>
        <v>140661846.04000002</v>
      </c>
      <c r="J17" s="35"/>
      <c r="K17" s="35"/>
      <c r="L17" s="35">
        <f>SUM(L2:L15)</f>
        <v>1823900000</v>
      </c>
      <c r="M17" s="35"/>
      <c r="O17" s="41"/>
      <c r="P17" s="39">
        <f>SUM(P2:P10)</f>
        <v>55</v>
      </c>
    </row>
    <row r="18" spans="6:16" x14ac:dyDescent="0.25">
      <c r="H18" s="24" t="s">
        <v>60</v>
      </c>
      <c r="I18" s="35">
        <f>I15+I14+I12+I6+I5+I4+I3+I2</f>
        <v>133757717</v>
      </c>
      <c r="J18" s="35"/>
      <c r="K18" s="35"/>
      <c r="L18" s="35"/>
      <c r="M18" s="35"/>
    </row>
    <row r="19" spans="6:16" x14ac:dyDescent="0.25">
      <c r="I19" s="35"/>
      <c r="J19" s="35"/>
      <c r="K19" s="35"/>
      <c r="L19" s="35"/>
      <c r="M19" s="35"/>
    </row>
    <row r="23" spans="6:16" x14ac:dyDescent="0.25">
      <c r="G23" s="43"/>
    </row>
  </sheetData>
  <autoFilter ref="A1:Q23" xr:uid="{CAE7E2EC-66E6-4CA7-9425-FBB93402B122}">
    <sortState xmlns:xlrd2="http://schemas.microsoft.com/office/spreadsheetml/2017/richdata2" ref="A2:Q23">
      <sortCondition ref="E1:E23"/>
    </sortState>
  </autoFilter>
  <pageMargins left="0.25" right="0.25" top="0.75" bottom="0.75" header="0.3" footer="0.3"/>
  <pageSetup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6D848-69EA-4F91-94F8-F1686B697C1F}">
  <dimension ref="A1:L2"/>
  <sheetViews>
    <sheetView workbookViewId="0">
      <selection activeCell="A3" sqref="A3"/>
    </sheetView>
  </sheetViews>
  <sheetFormatPr defaultRowHeight="15" x14ac:dyDescent="0.25"/>
  <cols>
    <col min="2" max="2" width="13.5703125" customWidth="1"/>
    <col min="4" max="4" width="14.7109375" customWidth="1"/>
    <col min="5" max="5" width="15.5703125" customWidth="1"/>
    <col min="8" max="8" width="16.7109375" customWidth="1"/>
    <col min="9" max="9" width="14.42578125" customWidth="1"/>
    <col min="10" max="10" width="13.140625" customWidth="1"/>
    <col min="12" max="12" width="15.28515625" customWidth="1"/>
  </cols>
  <sheetData>
    <row r="1" spans="1:12" s="25" customFormat="1" ht="55.5" customHeight="1" x14ac:dyDescent="0.25">
      <c r="A1" s="1" t="s">
        <v>11</v>
      </c>
      <c r="B1" s="8" t="s">
        <v>0</v>
      </c>
      <c r="C1" s="8" t="s">
        <v>7</v>
      </c>
      <c r="D1" s="8" t="s">
        <v>9</v>
      </c>
      <c r="E1" s="9" t="s">
        <v>8</v>
      </c>
      <c r="F1" s="10" t="s">
        <v>6</v>
      </c>
      <c r="G1" s="11" t="s">
        <v>5</v>
      </c>
      <c r="H1" s="2" t="s">
        <v>14</v>
      </c>
      <c r="I1" s="12" t="s">
        <v>10</v>
      </c>
      <c r="J1" s="12" t="s">
        <v>12</v>
      </c>
      <c r="K1" s="3" t="s">
        <v>13</v>
      </c>
      <c r="L1" s="22" t="s">
        <v>15</v>
      </c>
    </row>
    <row r="2" spans="1:12" x14ac:dyDescent="0.25">
      <c r="A2" t="s">
        <v>45</v>
      </c>
      <c r="B2" t="s">
        <v>46</v>
      </c>
      <c r="C2" t="s">
        <v>47</v>
      </c>
      <c r="D2" t="s">
        <v>48</v>
      </c>
      <c r="E2" t="s">
        <v>49</v>
      </c>
      <c r="F2" t="s">
        <v>50</v>
      </c>
      <c r="G2" t="s">
        <v>51</v>
      </c>
      <c r="H2" t="s">
        <v>52</v>
      </c>
      <c r="I2" t="s">
        <v>53</v>
      </c>
      <c r="J2" t="s">
        <v>54</v>
      </c>
      <c r="K2" t="s">
        <v>55</v>
      </c>
      <c r="L2"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42C31-2D99-4663-AB7A-FAEDB304375E}">
  <dimension ref="L2:P23"/>
  <sheetViews>
    <sheetView workbookViewId="0">
      <selection activeCell="O23" sqref="O23"/>
    </sheetView>
  </sheetViews>
  <sheetFormatPr defaultRowHeight="15" x14ac:dyDescent="0.25"/>
  <cols>
    <col min="13" max="13" width="14.28515625" bestFit="1" customWidth="1"/>
    <col min="15" max="16" width="12.5703125" bestFit="1" customWidth="1"/>
  </cols>
  <sheetData>
    <row r="2" spans="12:16" x14ac:dyDescent="0.25">
      <c r="L2" t="s">
        <v>58</v>
      </c>
      <c r="M2" t="s">
        <v>107</v>
      </c>
      <c r="N2" t="s">
        <v>59</v>
      </c>
      <c r="O2" t="s">
        <v>1</v>
      </c>
      <c r="P2" t="s">
        <v>77</v>
      </c>
    </row>
    <row r="3" spans="12:16" x14ac:dyDescent="0.25">
      <c r="L3">
        <v>2017</v>
      </c>
      <c r="M3">
        <v>1</v>
      </c>
      <c r="O3">
        <v>1</v>
      </c>
    </row>
    <row r="4" spans="12:16" x14ac:dyDescent="0.25">
      <c r="L4">
        <v>2018</v>
      </c>
    </row>
    <row r="5" spans="12:16" x14ac:dyDescent="0.25">
      <c r="L5">
        <v>2019</v>
      </c>
      <c r="P5">
        <v>1</v>
      </c>
    </row>
    <row r="6" spans="12:16" x14ac:dyDescent="0.25">
      <c r="L6">
        <v>2020</v>
      </c>
      <c r="M6">
        <v>1</v>
      </c>
      <c r="O6">
        <v>2</v>
      </c>
      <c r="P6">
        <v>1</v>
      </c>
    </row>
    <row r="7" spans="12:16" x14ac:dyDescent="0.25">
      <c r="L7">
        <v>2021</v>
      </c>
      <c r="O7">
        <v>3</v>
      </c>
    </row>
    <row r="8" spans="12:16" x14ac:dyDescent="0.25">
      <c r="L8">
        <v>2022</v>
      </c>
      <c r="M8">
        <v>1</v>
      </c>
      <c r="O8">
        <v>2</v>
      </c>
      <c r="P8">
        <v>1</v>
      </c>
    </row>
    <row r="17" spans="12:16" x14ac:dyDescent="0.25">
      <c r="L17" t="s">
        <v>58</v>
      </c>
      <c r="M17" t="s">
        <v>107</v>
      </c>
      <c r="N17" t="s">
        <v>59</v>
      </c>
      <c r="O17" t="s">
        <v>1</v>
      </c>
      <c r="P17" t="s">
        <v>78</v>
      </c>
    </row>
    <row r="18" spans="12:16" x14ac:dyDescent="0.25">
      <c r="L18">
        <v>2017</v>
      </c>
      <c r="M18" s="49">
        <v>2934000</v>
      </c>
      <c r="O18" s="49">
        <v>291435</v>
      </c>
      <c r="P18" s="49"/>
    </row>
    <row r="19" spans="12:16" x14ac:dyDescent="0.25">
      <c r="L19">
        <v>2018</v>
      </c>
      <c r="M19" s="40"/>
      <c r="O19" s="49"/>
      <c r="P19" s="49"/>
    </row>
    <row r="20" spans="12:16" x14ac:dyDescent="0.25">
      <c r="L20">
        <v>2019</v>
      </c>
      <c r="M20" s="40"/>
      <c r="P20" s="49">
        <v>40006129</v>
      </c>
    </row>
    <row r="21" spans="12:16" x14ac:dyDescent="0.25">
      <c r="L21">
        <v>2020</v>
      </c>
      <c r="M21" s="49">
        <v>5222857</v>
      </c>
      <c r="O21" s="49">
        <f>1524066+1200000</f>
        <v>2724066</v>
      </c>
      <c r="P21" s="49">
        <f>36638200</f>
        <v>36638200</v>
      </c>
    </row>
    <row r="22" spans="12:16" x14ac:dyDescent="0.25">
      <c r="L22">
        <v>2021</v>
      </c>
      <c r="O22" s="49">
        <f>43200+91392+93656.04</f>
        <v>228248.03999999998</v>
      </c>
      <c r="P22" s="49"/>
    </row>
    <row r="23" spans="12:16" x14ac:dyDescent="0.25">
      <c r="L23">
        <v>2022</v>
      </c>
      <c r="M23" s="49">
        <v>253024</v>
      </c>
      <c r="N23" s="49"/>
      <c r="O23" s="49">
        <f>53187+310700</f>
        <v>363887</v>
      </c>
      <c r="P23" s="49">
        <v>50000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Active</vt:lpstr>
      <vt:lpstr>Tax Abatements</vt:lpstr>
      <vt:lpstr>Tables</vt:lpstr>
    </vt:vector>
  </TitlesOfParts>
  <Company>City of Richardson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Lough</dc:creator>
  <cp:lastModifiedBy>Taylor Lough</cp:lastModifiedBy>
  <cp:lastPrinted>2022-10-18T21:02:01Z</cp:lastPrinted>
  <dcterms:created xsi:type="dcterms:W3CDTF">2015-11-30T16:59:02Z</dcterms:created>
  <dcterms:modified xsi:type="dcterms:W3CDTF">2022-10-18T21:16:43Z</dcterms:modified>
</cp:coreProperties>
</file>