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FY2023 Budget Process\12 Budget Document items\FY2023 Proposed Budget\"/>
    </mc:Choice>
  </mc:AlternateContent>
  <xr:revisionPtr revIDLastSave="0" documentId="13_ncr:1_{8925DFF9-28B8-43FF-9B26-6FA22D2BC1AA}" xr6:coauthVersionLast="47" xr6:coauthVersionMax="47" xr10:uidLastSave="{00000000-0000-0000-0000-000000000000}"/>
  <bookViews>
    <workbookView xWindow="28680" yWindow="-120" windowWidth="29040" windowHeight="15840" tabRatio="731" firstSheet="1" activeTab="7" xr2:uid="{00000000-000D-0000-FFFF-FFFF00000000}"/>
  </bookViews>
  <sheets>
    <sheet name="Municipal Court Fund" sheetId="69" state="hidden" r:id="rId1"/>
    <sheet name="General Debt Service" sheetId="98" r:id="rId2"/>
    <sheet name="Outstanding Debt Tax Pledged" sheetId="100" r:id="rId3"/>
    <sheet name="Outstanding Debt GO" sheetId="101" r:id="rId4"/>
    <sheet name="Utility Debt Service " sheetId="113" r:id="rId5"/>
    <sheet name="Utility Supported Debt" sheetId="111" r:id="rId6"/>
    <sheet name="CDC Debt Service  " sheetId="115" r:id="rId7"/>
    <sheet name="Outstanding Debt CDC" sheetId="114" r:id="rId8"/>
  </sheets>
  <externalReferences>
    <externalReference r:id="rId9"/>
  </externalReferences>
  <definedNames>
    <definedName name="_FY8485" localSheetId="6">#REF!</definedName>
    <definedName name="_FY8485" localSheetId="1">#REF!</definedName>
    <definedName name="_FY8485" localSheetId="0">#REF!</definedName>
    <definedName name="_FY8485" localSheetId="7">#REF!</definedName>
    <definedName name="_FY8485" localSheetId="3">#REF!</definedName>
    <definedName name="_FY8485" localSheetId="4">#REF!</definedName>
    <definedName name="_FY8485" localSheetId="5">#REF!</definedName>
    <definedName name="_FY8485">#REF!</definedName>
    <definedName name="New" localSheetId="6">#REF!</definedName>
    <definedName name="New" localSheetId="1">#REF!</definedName>
    <definedName name="New" localSheetId="0">#REF!</definedName>
    <definedName name="New" localSheetId="7">#REF!</definedName>
    <definedName name="New" localSheetId="3">#REF!</definedName>
    <definedName name="New" localSheetId="4">#REF!</definedName>
    <definedName name="New" localSheetId="5">#REF!</definedName>
    <definedName name="New">#REF!</definedName>
    <definedName name="Print" localSheetId="6">#REF!</definedName>
    <definedName name="Print" localSheetId="1">#REF!</definedName>
    <definedName name="Print" localSheetId="0">#REF!</definedName>
    <definedName name="Print" localSheetId="7">#REF!</definedName>
    <definedName name="Print" localSheetId="3">#REF!</definedName>
    <definedName name="Print" localSheetId="4">#REF!</definedName>
    <definedName name="Print" localSheetId="5">#REF!</definedName>
    <definedName name="Print">#REF!</definedName>
    <definedName name="_xlnm.Print_Area" localSheetId="6">'CDC Debt Service  '!$A$1:$F$54</definedName>
    <definedName name="_xlnm.Print_Area" localSheetId="1">'General Debt Service'!$A$1:$F$97</definedName>
    <definedName name="_xlnm.Print_Area" localSheetId="0">'Municipal Court Fund'!$A$1:$F$45</definedName>
    <definedName name="_xlnm.Print_Area" localSheetId="7">'Outstanding Debt CDC'!$A$1:$K$53</definedName>
    <definedName name="_xlnm.Print_Area" localSheetId="3">'Outstanding Debt GO'!$A$1:$K$54</definedName>
    <definedName name="_xlnm.Print_Area" localSheetId="2">'Outstanding Debt Tax Pledged'!$A$1:$K$54</definedName>
    <definedName name="_xlnm.Print_Area" localSheetId="4">'Utility Debt Service '!$A$1:$F$43</definedName>
    <definedName name="_xlnm.Print_Area" localSheetId="5">'Utility Supported Debt'!$A$1:$K$52</definedName>
    <definedName name="_xlnm.Print_Area">#REF!</definedName>
    <definedName name="_xlnm.Print_Titles" localSheetId="1">'General Debt Service'!$1:$3</definedName>
    <definedName name="_xlnm.Print_Titles" localSheetId="4">'Utility Debt Service '!#REF!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14" l="1"/>
  <c r="H33" i="111"/>
  <c r="F33" i="111"/>
  <c r="D33" i="111"/>
  <c r="J26" i="111"/>
  <c r="J27" i="111"/>
  <c r="J28" i="111"/>
  <c r="J29" i="111"/>
  <c r="J30" i="111"/>
  <c r="J31" i="111"/>
  <c r="J32" i="111"/>
  <c r="D17" i="98" l="1"/>
  <c r="C17" i="98"/>
  <c r="D8" i="100"/>
  <c r="D9" i="100"/>
  <c r="D10" i="100"/>
  <c r="D11" i="100"/>
  <c r="D12" i="100"/>
  <c r="D13" i="100"/>
  <c r="D14" i="100"/>
  <c r="D15" i="100"/>
  <c r="D16" i="100"/>
  <c r="D17" i="100"/>
  <c r="D18" i="100"/>
  <c r="D19" i="100"/>
  <c r="D20" i="100"/>
  <c r="D21" i="100"/>
  <c r="D22" i="100"/>
  <c r="D23" i="100"/>
  <c r="D24" i="100"/>
  <c r="D25" i="100"/>
  <c r="D26" i="100"/>
  <c r="D27" i="100"/>
  <c r="D28" i="100"/>
  <c r="D29" i="100"/>
  <c r="D30" i="100"/>
  <c r="D31" i="100"/>
  <c r="D32" i="100"/>
  <c r="D33" i="100"/>
  <c r="D20" i="98"/>
  <c r="D19" i="98"/>
  <c r="F23" i="114" l="1"/>
  <c r="D23" i="114"/>
  <c r="N22" i="114"/>
  <c r="M22" i="114"/>
  <c r="H22" i="114"/>
  <c r="N21" i="114"/>
  <c r="M21" i="114"/>
  <c r="H21" i="114"/>
  <c r="N20" i="114"/>
  <c r="M20" i="114"/>
  <c r="H20" i="114"/>
  <c r="N19" i="114"/>
  <c r="M19" i="114"/>
  <c r="H19" i="114"/>
  <c r="N18" i="114"/>
  <c r="M18" i="114"/>
  <c r="H18" i="114"/>
  <c r="N17" i="114"/>
  <c r="M17" i="114"/>
  <c r="H17" i="114"/>
  <c r="N16" i="114"/>
  <c r="M16" i="114"/>
  <c r="H16" i="114"/>
  <c r="N15" i="114"/>
  <c r="M15" i="114"/>
  <c r="H15" i="114"/>
  <c r="N14" i="114"/>
  <c r="M14" i="114"/>
  <c r="H14" i="114"/>
  <c r="N13" i="114"/>
  <c r="M13" i="114"/>
  <c r="H13" i="114"/>
  <c r="N12" i="114"/>
  <c r="M12" i="114"/>
  <c r="H12" i="114"/>
  <c r="N11" i="114"/>
  <c r="M11" i="114"/>
  <c r="H11" i="114"/>
  <c r="N10" i="114"/>
  <c r="M10" i="114"/>
  <c r="H10" i="114"/>
  <c r="N9" i="114"/>
  <c r="M9" i="114"/>
  <c r="H9" i="114"/>
  <c r="N8" i="114"/>
  <c r="M8" i="114"/>
  <c r="H8" i="114"/>
  <c r="J13" i="114" l="1"/>
  <c r="J18" i="114"/>
  <c r="J22" i="114"/>
  <c r="J16" i="114"/>
  <c r="J11" i="114"/>
  <c r="J14" i="114"/>
  <c r="H23" i="114"/>
  <c r="J12" i="114"/>
  <c r="J20" i="114"/>
  <c r="J21" i="114"/>
  <c r="J9" i="114"/>
  <c r="J19" i="114"/>
  <c r="J10" i="114"/>
  <c r="J17" i="114"/>
  <c r="J15" i="114"/>
  <c r="N8" i="111"/>
  <c r="N9" i="111"/>
  <c r="N10" i="111"/>
  <c r="N11" i="111"/>
  <c r="N12" i="111"/>
  <c r="N13" i="111"/>
  <c r="N14" i="111"/>
  <c r="N15" i="111"/>
  <c r="N16" i="111"/>
  <c r="N17" i="111"/>
  <c r="N18" i="111"/>
  <c r="N19" i="111"/>
  <c r="N20" i="111"/>
  <c r="N21" i="111"/>
  <c r="N22" i="111"/>
  <c r="N23" i="111"/>
  <c r="N24" i="111"/>
  <c r="N25" i="111"/>
  <c r="M8" i="111"/>
  <c r="M9" i="111"/>
  <c r="M10" i="111"/>
  <c r="M11" i="111"/>
  <c r="M12" i="111"/>
  <c r="M13" i="111"/>
  <c r="M14" i="111"/>
  <c r="M15" i="111"/>
  <c r="M16" i="111"/>
  <c r="M17" i="111"/>
  <c r="M18" i="111"/>
  <c r="M19" i="111"/>
  <c r="M20" i="111"/>
  <c r="M21" i="111"/>
  <c r="M22" i="111"/>
  <c r="M23" i="111"/>
  <c r="M24" i="111"/>
  <c r="M25" i="111"/>
  <c r="J25" i="111" l="1"/>
  <c r="J24" i="111"/>
  <c r="J23" i="111"/>
  <c r="J22" i="111"/>
  <c r="J21" i="111"/>
  <c r="J20" i="111"/>
  <c r="J19" i="111"/>
  <c r="J18" i="111"/>
  <c r="J17" i="111"/>
  <c r="J16" i="111"/>
  <c r="J15" i="111"/>
  <c r="J14" i="111"/>
  <c r="J13" i="111"/>
  <c r="J12" i="111"/>
  <c r="J11" i="111"/>
  <c r="J10" i="111"/>
  <c r="J9" i="111"/>
  <c r="J8" i="111"/>
  <c r="F36" i="101"/>
  <c r="D36" i="101"/>
  <c r="H35" i="101"/>
  <c r="H34" i="101"/>
  <c r="H33" i="101"/>
  <c r="H32" i="101"/>
  <c r="H31" i="101"/>
  <c r="H30" i="101"/>
  <c r="H29" i="101"/>
  <c r="H28" i="101"/>
  <c r="H27" i="101"/>
  <c r="H26" i="101"/>
  <c r="H25" i="101"/>
  <c r="H24" i="101"/>
  <c r="H23" i="101"/>
  <c r="H22" i="101"/>
  <c r="H21" i="101"/>
  <c r="H20" i="101"/>
  <c r="H19" i="101"/>
  <c r="H18" i="101"/>
  <c r="H17" i="101"/>
  <c r="H16" i="101"/>
  <c r="H15" i="101"/>
  <c r="H14" i="101"/>
  <c r="H13" i="101"/>
  <c r="H12" i="101"/>
  <c r="H11" i="101"/>
  <c r="H10" i="101"/>
  <c r="J10" i="101" s="1"/>
  <c r="F34" i="100"/>
  <c r="D34" i="100"/>
  <c r="H33" i="100"/>
  <c r="H32" i="100"/>
  <c r="H31" i="100"/>
  <c r="H30" i="100"/>
  <c r="H29" i="100"/>
  <c r="H28" i="100"/>
  <c r="H27" i="100"/>
  <c r="H26" i="100"/>
  <c r="H25" i="100"/>
  <c r="H24" i="100"/>
  <c r="H23" i="100"/>
  <c r="H22" i="100"/>
  <c r="H21" i="100"/>
  <c r="H20" i="100"/>
  <c r="H19" i="100"/>
  <c r="H18" i="100"/>
  <c r="H17" i="100"/>
  <c r="H16" i="100"/>
  <c r="H15" i="100"/>
  <c r="H14" i="100"/>
  <c r="H13" i="100"/>
  <c r="H12" i="100"/>
  <c r="H11" i="100"/>
  <c r="H10" i="100"/>
  <c r="H9" i="100"/>
  <c r="H8" i="100"/>
  <c r="J8" i="100" s="1"/>
  <c r="F34" i="69"/>
  <c r="E34" i="69"/>
  <c r="D34" i="69"/>
  <c r="C34" i="69"/>
  <c r="F33" i="69"/>
  <c r="E33" i="69"/>
  <c r="D33" i="69"/>
  <c r="C33" i="69"/>
  <c r="F32" i="69"/>
  <c r="E32" i="69"/>
  <c r="D32" i="69"/>
  <c r="C32" i="69"/>
  <c r="F31" i="69"/>
  <c r="E31" i="69"/>
  <c r="D31" i="69"/>
  <c r="C31" i="69"/>
  <c r="F30" i="69"/>
  <c r="E30" i="69"/>
  <c r="D30" i="69"/>
  <c r="C30" i="69"/>
  <c r="F29" i="69"/>
  <c r="E29" i="69"/>
  <c r="D29" i="69"/>
  <c r="C29" i="69"/>
  <c r="F28" i="69"/>
  <c r="F35" i="69" s="1"/>
  <c r="F39" i="69" s="1"/>
  <c r="E28" i="69"/>
  <c r="E35" i="69" s="1"/>
  <c r="E39" i="69" s="1"/>
  <c r="D28" i="69"/>
  <c r="D35" i="69" s="1"/>
  <c r="D39" i="69" s="1"/>
  <c r="C28" i="69"/>
  <c r="C35" i="69" s="1"/>
  <c r="C39" i="69" s="1"/>
  <c r="F18" i="69"/>
  <c r="E18" i="69"/>
  <c r="D18" i="69"/>
  <c r="C18" i="69"/>
  <c r="F17" i="69"/>
  <c r="E17" i="69"/>
  <c r="D17" i="69"/>
  <c r="C17" i="69"/>
  <c r="F16" i="69"/>
  <c r="E16" i="69"/>
  <c r="D16" i="69"/>
  <c r="C16" i="69"/>
  <c r="F15" i="69"/>
  <c r="E15" i="69"/>
  <c r="D15" i="69"/>
  <c r="C15" i="69"/>
  <c r="F14" i="69"/>
  <c r="E14" i="69"/>
  <c r="D14" i="69"/>
  <c r="C14" i="69"/>
  <c r="F13" i="69"/>
  <c r="E13" i="69"/>
  <c r="D13" i="69"/>
  <c r="C13" i="69"/>
  <c r="F12" i="69"/>
  <c r="E12" i="69"/>
  <c r="D12" i="69"/>
  <c r="C12" i="69"/>
  <c r="F11" i="69"/>
  <c r="E11" i="69"/>
  <c r="D11" i="69"/>
  <c r="C11" i="69"/>
  <c r="F10" i="69"/>
  <c r="F19" i="69" s="1"/>
  <c r="F23" i="69" s="1"/>
  <c r="E10" i="69"/>
  <c r="E19" i="69" s="1"/>
  <c r="E23" i="69" s="1"/>
  <c r="D10" i="69"/>
  <c r="D19" i="69" s="1"/>
  <c r="C10" i="69"/>
  <c r="C19" i="69" s="1"/>
  <c r="C23" i="69" s="1"/>
  <c r="D7" i="69"/>
  <c r="C7" i="69"/>
  <c r="F5" i="69"/>
  <c r="E5" i="69"/>
  <c r="D5" i="69"/>
  <c r="C5" i="69"/>
  <c r="F4" i="69"/>
  <c r="E4" i="69"/>
  <c r="D4" i="69"/>
  <c r="C4" i="69"/>
  <c r="A3" i="69"/>
  <c r="J33" i="111" l="1"/>
  <c r="J18" i="101"/>
  <c r="J28" i="101"/>
  <c r="J24" i="101"/>
  <c r="J32" i="101"/>
  <c r="J33" i="101"/>
  <c r="J20" i="101"/>
  <c r="J16" i="101"/>
  <c r="J12" i="101"/>
  <c r="J27" i="101"/>
  <c r="J35" i="101"/>
  <c r="J22" i="101"/>
  <c r="J30" i="101"/>
  <c r="J23" i="101"/>
  <c r="J11" i="101"/>
  <c r="J31" i="101"/>
  <c r="J19" i="101"/>
  <c r="J26" i="101"/>
  <c r="H36" i="101"/>
  <c r="J14" i="101"/>
  <c r="J15" i="101"/>
  <c r="J34" i="101"/>
  <c r="J13" i="101"/>
  <c r="J17" i="101"/>
  <c r="J21" i="101"/>
  <c r="J25" i="101"/>
  <c r="J29" i="101"/>
  <c r="J10" i="100"/>
  <c r="J26" i="100"/>
  <c r="J18" i="100"/>
  <c r="J22" i="100"/>
  <c r="J30" i="100"/>
  <c r="J14" i="100"/>
  <c r="J12" i="100"/>
  <c r="J20" i="100"/>
  <c r="J15" i="100"/>
  <c r="J23" i="100"/>
  <c r="J31" i="100"/>
  <c r="J9" i="100"/>
  <c r="J17" i="100"/>
  <c r="J25" i="100"/>
  <c r="J33" i="100"/>
  <c r="J27" i="100"/>
  <c r="H34" i="100"/>
  <c r="J13" i="100"/>
  <c r="J21" i="100"/>
  <c r="J29" i="100"/>
  <c r="J11" i="100"/>
  <c r="J19" i="100"/>
  <c r="J16" i="100"/>
  <c r="J24" i="100"/>
  <c r="J28" i="100"/>
  <c r="J32" i="100"/>
  <c r="C25" i="69"/>
  <c r="C41" i="69" s="1"/>
  <c r="C45" i="69" s="1"/>
  <c r="D23" i="69"/>
  <c r="D25" i="69"/>
  <c r="D41" i="69" s="1"/>
  <c r="C43" i="69" l="1"/>
  <c r="D43" i="69"/>
  <c r="D45" i="69"/>
  <c r="E7" i="69"/>
  <c r="E25" i="69" s="1"/>
  <c r="E41" i="69" s="1"/>
  <c r="E43" i="69" l="1"/>
  <c r="E45" i="69"/>
  <c r="F7" i="69" l="1"/>
  <c r="F25" i="69" s="1"/>
  <c r="F41" i="69" s="1"/>
  <c r="F45" i="69" l="1"/>
  <c r="F43" i="69"/>
</calcChain>
</file>

<file path=xl/sharedStrings.xml><?xml version="1.0" encoding="utf-8"?>
<sst xmlns="http://schemas.openxmlformats.org/spreadsheetml/2006/main" count="172" uniqueCount="119">
  <si>
    <t>TOWN OF ADDISON</t>
  </si>
  <si>
    <t>Debt Service</t>
  </si>
  <si>
    <t>BEGINNING BALANCES</t>
  </si>
  <si>
    <t>REVENUES:</t>
  </si>
  <si>
    <t>TOTAL REVENUES</t>
  </si>
  <si>
    <t>TOTAL AVAILABLE RESOURCES</t>
  </si>
  <si>
    <t>EXPENDITURES:</t>
  </si>
  <si>
    <t>TOTAL EXPENDITURES</t>
  </si>
  <si>
    <t>ENDING FUND BALANCES</t>
  </si>
  <si>
    <t>Licenses and Permits</t>
  </si>
  <si>
    <t>Fines and Penalties</t>
  </si>
  <si>
    <t>Rental Income</t>
  </si>
  <si>
    <t>Ad valorem Taxes</t>
  </si>
  <si>
    <t>Franchise Fees</t>
  </si>
  <si>
    <t>Intergovernmental</t>
  </si>
  <si>
    <t>Interest and Other Income</t>
  </si>
  <si>
    <t>Service Fees</t>
  </si>
  <si>
    <t>Non-Property Taxes</t>
  </si>
  <si>
    <t>Supplies</t>
  </si>
  <si>
    <t>Maintenance</t>
  </si>
  <si>
    <t>Contractual Services</t>
  </si>
  <si>
    <t>Capital Replacement / Lease</t>
  </si>
  <si>
    <t>Capital Outlay</t>
  </si>
  <si>
    <t>Surplus / Shortage</t>
  </si>
  <si>
    <t>Fund Balance Percentage</t>
  </si>
  <si>
    <t>Personnel Services</t>
  </si>
  <si>
    <t>TOTAL OPERATIONAL REVENUE</t>
  </si>
  <si>
    <t>TOTAL OPERATIONAL EXPENDITURES</t>
  </si>
  <si>
    <t>Transfers from other funds</t>
  </si>
  <si>
    <t>Transfers to other funds</t>
  </si>
  <si>
    <t>MUNICIPAL COURT FUND</t>
  </si>
  <si>
    <t>% Change</t>
  </si>
  <si>
    <t>TOTAL</t>
  </si>
  <si>
    <t>Obligations</t>
  </si>
  <si>
    <t>Principal</t>
  </si>
  <si>
    <t>Debt Management Plan</t>
  </si>
  <si>
    <t>Period Ending</t>
  </si>
  <si>
    <t xml:space="preserve"> Interest</t>
  </si>
  <si>
    <t>Total Debt Service</t>
  </si>
  <si>
    <t>Outstanding Debt Schedule - Tax Pledged Debt</t>
  </si>
  <si>
    <t>Outstanding Debt Schedule - Utility Fund</t>
  </si>
  <si>
    <t>Interest Reduction &amp; Recovery</t>
  </si>
  <si>
    <t>Outstanding Debt Schedule - General Obligation Debt</t>
  </si>
  <si>
    <t>Fiscal Year</t>
  </si>
  <si>
    <t>Interest</t>
  </si>
  <si>
    <t>Outstanding Debt Schedule - Community Development Corporation</t>
  </si>
  <si>
    <t>CITY OF ANNA</t>
  </si>
  <si>
    <t>The City does not currently have any debt limit in terms of a dollar amount. Municipal debt limits in Texas are established by state code. All taxable property within the City is subject to the assessment, levy and collection of a direct annual ad valorem tax sufficient to provide for the payment of principal and interest.  Article XI, Section 5, of the Texas Constitution limits the maximum ad valorem tax rate to $2.50 per $100 taxable assessed valuation for all City purposes.  Administratively, the Attorney General of the State of Texas will permit allocation of $1.50 of the $2.50 maximum tax rate for all general obligation debt service, as calculated at the time of issuance.</t>
  </si>
  <si>
    <t xml:space="preserve">Refundings could support capacity for additional future general fund bond issues for needs that arise as the City continues to grow and develop. All refundings will be carefully analyzed by staff, our financial advisors, and the City Council.  </t>
  </si>
  <si>
    <t>Unlike the General Fund, there is no special fund to account for Utility Fund debt because the Utility Fund is an enterprise fund.  An enterprise fund is focused upon the total cost of providing services.  With that focus in mind, the Utility Fund includes all costs to provide utility services to customers, including the cost of long-term debt service.</t>
  </si>
  <si>
    <t>The City and its financial advisors continually plan to take advantage of call dates and pursue advance refundings of the City’s outstanding Utility Fund debt when prudent.  The current plan makes very conservative assumptions regarding interest rates and is reviewed and analyzed in conjunction with a utility rate study to evaluate the current water and sewer rates.  The City’s budgeted rates and charges are sufficient to cover both the contract revenue obligations as well as the general obligations debt issued for water and sewer system improvements.</t>
  </si>
  <si>
    <t>These bonds are special limited obligations of the Anna Community Development Corporation (CDC) payable from and secured by receipts from the 1/2 cent sales tax allocated to the CDC.  The sales tax was authorized by Section 4B at an election held in the City and became effective October of 1999.</t>
  </si>
  <si>
    <t>Series 2012B was for public park and open space improvements including recreational facilities, parking facilities and related infrastructure in order to promote and encourage employment and public welfare and to promote and develop new and expanded business enterprises.</t>
  </si>
  <si>
    <t>The City of Anna is situated in a high growth area in Collin County, Texas along Highway 75.  Staff has worked diligently with our financial advisors to develop and implement a debt management plan that will take advantage of call dates, rate resets, and market conditions in order to maximize the City's economic position as it relates to current and future debt issues.</t>
  </si>
  <si>
    <t>The current debt plan is based upon very conservative assumptions in the growth of the property tax base and interest rates.   Additionally, any planned refundings will be scheduled to coincide with interest rate resets and, where possible, refunding bonds that are callable and advance refundable.  In this way, the plan will minimize the present value cost to the City.</t>
  </si>
  <si>
    <t>During the high growth the City experienced in the early part of 2000, the City issued debt for significant water and sewer infrastructure projects.  As the growth in the City has picked up over the past 4 to 5 years, the City has again found the need to issue additional debt for water and sewer improvements.</t>
  </si>
  <si>
    <t>The City may undertake new debt in the future; however, new debt is expected to fall within the guidelines of the City's debt management plan and would not have unplanned or negative budgetary impact on the City's finances and tax rates.</t>
  </si>
  <si>
    <t>Quality of Rating</t>
  </si>
  <si>
    <t>Moody's</t>
  </si>
  <si>
    <t>Best Quality</t>
  </si>
  <si>
    <t>Aaa</t>
  </si>
  <si>
    <t>High Quality</t>
  </si>
  <si>
    <t>Aa1</t>
  </si>
  <si>
    <t>Aa2</t>
  </si>
  <si>
    <t>Aa3</t>
  </si>
  <si>
    <t>Upper Medium</t>
  </si>
  <si>
    <t>A1</t>
  </si>
  <si>
    <t>A2</t>
  </si>
  <si>
    <t>A3</t>
  </si>
  <si>
    <t>Medium Grade</t>
  </si>
  <si>
    <t>Baa1</t>
  </si>
  <si>
    <t>Baa2</t>
  </si>
  <si>
    <t>Baa3</t>
  </si>
  <si>
    <t>Series</t>
  </si>
  <si>
    <t>Par Amount</t>
  </si>
  <si>
    <t>Purpose</t>
  </si>
  <si>
    <t>Term</t>
  </si>
  <si>
    <t>General Obligation 2014B</t>
  </si>
  <si>
    <t>Water &amp; Sewer</t>
  </si>
  <si>
    <t>Refunding</t>
  </si>
  <si>
    <t>Municipal Complex</t>
  </si>
  <si>
    <t>Outstanding</t>
  </si>
  <si>
    <t>Comb. Tax &amp; Revenue Cert. of Obligation 2018</t>
  </si>
  <si>
    <t>Comb. Tax &amp; Revenue Cert. of Obligation 2017</t>
  </si>
  <si>
    <t>Comb, Tax &amp; Revenue Cert. of Obligation 2014A</t>
  </si>
  <si>
    <t>Comb. Tax &amp; Revenue Cert. of Obligation 2014</t>
  </si>
  <si>
    <t>Final Maturity</t>
  </si>
  <si>
    <t>Collin/Grayson Project</t>
  </si>
  <si>
    <t>Anna/Melissa Project</t>
  </si>
  <si>
    <t>TWDB State Participation Loan Series 2006</t>
  </si>
  <si>
    <t>GTUA Contract Revenue Bonds Series 2007</t>
  </si>
  <si>
    <t xml:space="preserve">GTUA Contract Revenue Bonds Series 2006 </t>
  </si>
  <si>
    <t xml:space="preserve">GTUA Contract Revenue Bonds Series 2005 </t>
  </si>
  <si>
    <t>Standard &amp; Poor's (S&amp;P)</t>
  </si>
  <si>
    <t>AAA</t>
  </si>
  <si>
    <t>AA+</t>
  </si>
  <si>
    <t>AA</t>
  </si>
  <si>
    <t>AA-</t>
  </si>
  <si>
    <t>A+</t>
  </si>
  <si>
    <t>A</t>
  </si>
  <si>
    <t>A-</t>
  </si>
  <si>
    <t>BBB+</t>
  </si>
  <si>
    <t>BBB</t>
  </si>
  <si>
    <t>BBB-</t>
  </si>
  <si>
    <t>Comb. Tax &amp; Revenue Cert. of Obligation 2014A</t>
  </si>
  <si>
    <t>The chart below illustrates the outstanding general obligation debt through FY2048. The amounts included here represent just the portion of all tax-secured debt that was issued for general fund purposes.</t>
  </si>
  <si>
    <t>Series 2016 was used to acquire land in the sourthern portion of the City, north of the Collin County Outer Loop, to be made suitable for industrial or commercial development, in order to sell or lease such land to new or expanding businesses and promote new or expanded business development within the City.</t>
  </si>
  <si>
    <t>GENERAL DEBT SERVICE</t>
  </si>
  <si>
    <t>UTILITY DEBT SERVICE</t>
  </si>
  <si>
    <t>COMMUNITY DEVELOPMENT CORPORATION DEBT SERVICE</t>
  </si>
  <si>
    <t>General Obligation Refunding &amp; Improvement Bonds 2021</t>
  </si>
  <si>
    <t>Additional Facilities</t>
  </si>
  <si>
    <t>The City is currently rated Aa2 by Moody's.  It is assumed the City will be able to maintain it’s A category rating to achieve the goals set forth in the debt management plan.</t>
  </si>
  <si>
    <t>General Obligation Bonds 2022</t>
  </si>
  <si>
    <t>The City of Anna currently holds just over $82.9 million in outstanding tax supported debt. Of the outstanding tax supported debt, approximately $12.8 million outstanding was issued for water and sewer infrastructure projects and is payable from water and sewer revenues; however, to obtain more favorable financing terms, the debt has a tax pledge.  The balance of tax supported debt, approximately $70.1 million, was issued for general fund purposes.</t>
  </si>
  <si>
    <t>Comb. Tax &amp; Revenue Cert. of Obligation 2022</t>
  </si>
  <si>
    <t>Wastewater Treatment Facility</t>
  </si>
  <si>
    <t>All debt accounted for in the Utility Fund is supported by the revenues generated from the Utility Fund’s operations.   While some debt instruments have a tax pledge, utility revenues are generally sufficient to support all Utility Fund debt.  In FY2023, debt service accounts for 15 percent of the Utility Fund budget. In the department summaries, debt is split between the water and sewer departments, depending on what projects the debt was planned to fund.</t>
  </si>
  <si>
    <t xml:space="preserve">Currently the Utility Fund holds just approximately $78.2 million in outstanding debt. The City has worked closely with our financial advisors to develop a sound debt management plan for the Utility Fund as well.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</si>
</sst>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19" x14ac:knownFonts="1">
    <font>
      <sz val="11"/>
      <color theme="1"/>
      <name val="Calibri"/>
      <family val="2"/>
      <scheme val="minor"/>
    </font>
    <font>
      <sz val="11"/>
      <color theme="1"/>
      <name val="Calibri"/>
      <family val="2"/>
      <scheme val="minor"/>
    </font>
    <font>
      <sz val="11"/>
      <color rgb="FF006100"/>
      <name val="Calibri"/>
      <family val="2"/>
      <scheme val="minor"/>
    </font>
    <font>
      <b/>
      <sz val="12"/>
      <color indexed="9"/>
      <name val="Times New Roman"/>
      <family val="1"/>
    </font>
    <font>
      <sz val="10"/>
      <name val="Arial"/>
      <family val="2"/>
    </font>
    <font>
      <b/>
      <sz val="10"/>
      <name val="Arial"/>
      <family val="2"/>
    </font>
    <font>
      <sz val="10"/>
      <name val="Arial"/>
      <family val="2"/>
    </font>
    <font>
      <sz val="11"/>
      <color rgb="FF000000"/>
      <name val="Calibri"/>
      <family val="2"/>
      <scheme val="minor"/>
    </font>
    <font>
      <sz val="10"/>
      <color theme="1"/>
      <name val="Calibri"/>
      <family val="2"/>
      <scheme val="minor"/>
    </font>
    <font>
      <sz val="10"/>
      <color theme="1"/>
      <name val="Arial"/>
      <family val="2"/>
    </font>
    <font>
      <b/>
      <sz val="11"/>
      <color indexed="9"/>
      <name val="Arial"/>
      <family val="2"/>
    </font>
    <font>
      <b/>
      <sz val="10"/>
      <color theme="1"/>
      <name val="Arial"/>
      <family val="2"/>
    </font>
    <font>
      <sz val="11"/>
      <color theme="1"/>
      <name val="Arial"/>
      <family val="2"/>
    </font>
    <font>
      <b/>
      <sz val="10"/>
      <color theme="1"/>
      <name val="Calibri"/>
      <family val="2"/>
      <scheme val="minor"/>
    </font>
    <font>
      <i/>
      <sz val="14"/>
      <name val="Arial"/>
      <family val="2"/>
    </font>
    <font>
      <sz val="10"/>
      <color theme="0"/>
      <name val="Calibri"/>
      <family val="2"/>
      <scheme val="minor"/>
    </font>
    <font>
      <sz val="10"/>
      <color theme="0"/>
      <name val="Arial"/>
      <family val="2"/>
    </font>
    <font>
      <b/>
      <sz val="11"/>
      <name val="Arial"/>
      <family val="2"/>
    </font>
    <font>
      <sz val="10"/>
      <name val="Calibri"/>
      <family val="2"/>
      <scheme val="minor"/>
    </font>
  </fonts>
  <fills count="8">
    <fill>
      <patternFill patternType="none"/>
    </fill>
    <fill>
      <patternFill patternType="gray125"/>
    </fill>
    <fill>
      <patternFill patternType="solid">
        <fgColor rgb="FFC6EFCE"/>
      </patternFill>
    </fill>
    <fill>
      <patternFill patternType="solid">
        <fgColor rgb="FF4DA6DE"/>
        <bgColor indexed="64"/>
      </patternFill>
    </fill>
    <fill>
      <patternFill patternType="solid">
        <fgColor rgb="FF0070C0"/>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0" tint="-0.499984740745262"/>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thin">
        <color theme="0" tint="-0.499984740745262"/>
      </bottom>
      <diagonal/>
    </border>
    <border>
      <left/>
      <right/>
      <top/>
      <bottom style="thick">
        <color rgb="FF0070C0"/>
      </bottom>
      <diagonal/>
    </border>
    <border>
      <left/>
      <right/>
      <top style="medium">
        <color indexed="64"/>
      </top>
      <bottom/>
      <diagonal/>
    </border>
    <border>
      <left/>
      <right/>
      <top/>
      <bottom style="medium">
        <color indexed="64"/>
      </bottom>
      <diagonal/>
    </border>
  </borders>
  <cellStyleXfs count="18">
    <xf numFmtId="0" fontId="0" fillId="0" borderId="0"/>
    <xf numFmtId="9" fontId="1" fillId="0" borderId="0" applyFont="0" applyFill="0" applyBorder="0" applyAlignment="0" applyProtection="0"/>
    <xf numFmtId="0" fontId="2" fillId="2" borderId="0" applyNumberFormat="0" applyBorder="0" applyAlignment="0" applyProtection="0"/>
    <xf numFmtId="0" fontId="4" fillId="0" borderId="0"/>
    <xf numFmtId="44" fontId="4" fillId="0" borderId="0" applyFont="0" applyFill="0" applyBorder="0" applyAlignment="0" applyProtection="0"/>
    <xf numFmtId="0" fontId="6" fillId="0" borderId="0"/>
    <xf numFmtId="43" fontId="4" fillId="0" borderId="0" applyFont="0" applyFill="0" applyBorder="0" applyAlignment="0" applyProtection="0"/>
    <xf numFmtId="9"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1" fillId="0" borderId="0"/>
    <xf numFmtId="0" fontId="7" fillId="0" borderId="0"/>
    <xf numFmtId="0" fontId="1" fillId="0" borderId="0"/>
    <xf numFmtId="9" fontId="5" fillId="0" borderId="0" applyFont="0" applyFill="0" applyBorder="0" applyAlignment="0" applyProtection="0"/>
  </cellStyleXfs>
  <cellXfs count="119">
    <xf numFmtId="0" fontId="0" fillId="0" borderId="0" xfId="0"/>
    <xf numFmtId="41" fontId="4" fillId="0" borderId="0" xfId="0" applyNumberFormat="1" applyFont="1" applyFill="1" applyAlignment="1">
      <alignment horizontal="left"/>
    </xf>
    <xf numFmtId="41" fontId="4" fillId="0" borderId="0" xfId="0" applyNumberFormat="1" applyFont="1" applyFill="1" applyBorder="1"/>
    <xf numFmtId="41" fontId="4" fillId="0" borderId="0" xfId="0" applyNumberFormat="1" applyFont="1" applyFill="1" applyBorder="1" applyAlignment="1">
      <alignment horizontal="left"/>
    </xf>
    <xf numFmtId="41" fontId="4" fillId="0" borderId="0" xfId="3" applyNumberFormat="1" applyFont="1" applyFill="1" applyBorder="1"/>
    <xf numFmtId="0" fontId="4" fillId="0" borderId="0" xfId="3" applyNumberFormat="1" applyFont="1"/>
    <xf numFmtId="41" fontId="4" fillId="0" borderId="0" xfId="3" applyNumberFormat="1" applyFont="1" applyFill="1"/>
    <xf numFmtId="41" fontId="4" fillId="0" borderId="0" xfId="3" applyNumberFormat="1" applyFont="1" applyFill="1" applyAlignment="1">
      <alignment horizontal="center"/>
    </xf>
    <xf numFmtId="41" fontId="4" fillId="0" borderId="0" xfId="3" applyNumberFormat="1" applyFont="1" applyFill="1" applyBorder="1" applyAlignment="1">
      <alignment horizontal="center"/>
    </xf>
    <xf numFmtId="41" fontId="4" fillId="0" borderId="1" xfId="3" applyNumberFormat="1" applyFont="1" applyFill="1" applyBorder="1" applyAlignment="1">
      <alignment horizontal="center"/>
    </xf>
    <xf numFmtId="42" fontId="4" fillId="0" borderId="3" xfId="3" applyNumberFormat="1" applyFont="1" applyFill="1" applyBorder="1"/>
    <xf numFmtId="0" fontId="0" fillId="0" borderId="0" xfId="0" applyFill="1"/>
    <xf numFmtId="41" fontId="3" fillId="0" borderId="0" xfId="3" applyNumberFormat="1" applyFont="1" applyFill="1" applyAlignment="1"/>
    <xf numFmtId="0" fontId="9" fillId="0" borderId="0" xfId="0" applyFont="1"/>
    <xf numFmtId="0" fontId="4" fillId="0" borderId="0" xfId="3" applyNumberFormat="1" applyFont="1" applyFill="1"/>
    <xf numFmtId="41" fontId="4" fillId="0" borderId="0" xfId="3" applyNumberFormat="1" applyFont="1" applyBorder="1"/>
    <xf numFmtId="164" fontId="4" fillId="0" borderId="0" xfId="1" applyNumberFormat="1" applyFont="1" applyFill="1" applyBorder="1"/>
    <xf numFmtId="0" fontId="4" fillId="0" borderId="0" xfId="3" applyNumberFormat="1" applyFont="1" applyFill="1" applyBorder="1"/>
    <xf numFmtId="0" fontId="9" fillId="0" borderId="0" xfId="0" applyFont="1" applyFill="1"/>
    <xf numFmtId="0" fontId="9" fillId="0" borderId="0" xfId="0" applyFont="1" applyFill="1" applyBorder="1"/>
    <xf numFmtId="0" fontId="4" fillId="0" borderId="0" xfId="3" applyNumberFormat="1" applyFont="1" applyFill="1" applyBorder="1" applyAlignment="1">
      <alignment horizontal="left" indent="1"/>
    </xf>
    <xf numFmtId="42" fontId="4" fillId="0" borderId="0" xfId="3" applyNumberFormat="1" applyFont="1" applyFill="1" applyBorder="1"/>
    <xf numFmtId="42" fontId="4" fillId="0" borderId="0" xfId="3" applyNumberFormat="1" applyFont="1" applyFill="1" applyBorder="1" applyAlignment="1">
      <alignment horizontal="center"/>
    </xf>
    <xf numFmtId="42" fontId="4" fillId="0" borderId="2" xfId="2" applyNumberFormat="1" applyFont="1" applyFill="1" applyBorder="1"/>
    <xf numFmtId="42" fontId="4" fillId="0" borderId="4" xfId="3" applyNumberFormat="1" applyFont="1" applyFill="1" applyBorder="1"/>
    <xf numFmtId="42" fontId="9" fillId="0" borderId="0" xfId="0" applyNumberFormat="1" applyFont="1" applyFill="1" applyBorder="1"/>
    <xf numFmtId="41" fontId="9" fillId="0" borderId="0" xfId="0" applyNumberFormat="1" applyFont="1" applyFill="1"/>
    <xf numFmtId="0" fontId="9" fillId="0" borderId="0" xfId="0" applyFont="1" applyAlignment="1">
      <alignment vertical="center"/>
    </xf>
    <xf numFmtId="0" fontId="11" fillId="0" borderId="5" xfId="0" applyFont="1" applyBorder="1" applyAlignment="1">
      <alignment horizontal="center" vertical="center" wrapText="1"/>
    </xf>
    <xf numFmtId="41" fontId="11" fillId="0" borderId="5" xfId="0" applyNumberFormat="1" applyFont="1" applyBorder="1" applyAlignment="1">
      <alignment horizontal="right" vertical="center"/>
    </xf>
    <xf numFmtId="41" fontId="9" fillId="0" borderId="10" xfId="0" applyNumberFormat="1" applyFont="1" applyBorder="1" applyAlignment="1">
      <alignment horizontal="right" vertical="center"/>
    </xf>
    <xf numFmtId="0" fontId="12" fillId="0" borderId="0" xfId="0" applyFont="1" applyAlignment="1">
      <alignment vertical="center"/>
    </xf>
    <xf numFmtId="0" fontId="8" fillId="0" borderId="0" xfId="0" applyFont="1" applyAlignment="1">
      <alignment vertical="center"/>
    </xf>
    <xf numFmtId="10" fontId="9" fillId="0" borderId="8" xfId="1" applyNumberFormat="1" applyFont="1" applyBorder="1" applyAlignment="1">
      <alignment vertical="center"/>
    </xf>
    <xf numFmtId="10" fontId="9" fillId="0" borderId="9" xfId="1" applyNumberFormat="1" applyFont="1" applyBorder="1" applyAlignment="1">
      <alignment vertical="center"/>
    </xf>
    <xf numFmtId="0" fontId="13" fillId="0" borderId="5" xfId="0" applyFont="1" applyBorder="1" applyAlignment="1">
      <alignment vertical="center"/>
    </xf>
    <xf numFmtId="41" fontId="9" fillId="0" borderId="0" xfId="0" applyNumberFormat="1" applyFont="1" applyAlignment="1">
      <alignment vertical="center"/>
    </xf>
    <xf numFmtId="41" fontId="9" fillId="0" borderId="0" xfId="0" applyNumberFormat="1" applyFont="1" applyBorder="1" applyAlignment="1">
      <alignment horizontal="right" vertical="center"/>
    </xf>
    <xf numFmtId="14" fontId="9" fillId="0" borderId="10" xfId="0" applyNumberFormat="1" applyFont="1" applyBorder="1" applyAlignment="1">
      <alignment horizontal="right" vertical="center"/>
    </xf>
    <xf numFmtId="14" fontId="9" fillId="0" borderId="11" xfId="0" applyNumberFormat="1" applyFont="1" applyBorder="1" applyAlignment="1">
      <alignment horizontal="right" vertical="center"/>
    </xf>
    <xf numFmtId="14" fontId="9" fillId="0" borderId="12" xfId="0" applyNumberFormat="1" applyFont="1" applyBorder="1" applyAlignment="1">
      <alignment horizontal="right" vertical="center"/>
    </xf>
    <xf numFmtId="14" fontId="9" fillId="0" borderId="13" xfId="0" applyNumberFormat="1" applyFont="1" applyBorder="1" applyAlignment="1">
      <alignment horizontal="right" vertical="center"/>
    </xf>
    <xf numFmtId="41" fontId="9" fillId="0" borderId="11" xfId="0" applyNumberFormat="1" applyFont="1" applyBorder="1" applyAlignment="1">
      <alignment horizontal="right" vertical="center"/>
    </xf>
    <xf numFmtId="41" fontId="9" fillId="0" borderId="12" xfId="0" applyNumberFormat="1" applyFont="1" applyBorder="1" applyAlignment="1">
      <alignment horizontal="right" vertical="center"/>
    </xf>
    <xf numFmtId="41" fontId="9" fillId="0" borderId="13" xfId="0" applyNumberFormat="1" applyFont="1" applyBorder="1" applyAlignment="1">
      <alignment horizontal="right"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41" fontId="11" fillId="0" borderId="7" xfId="0" applyNumberFormat="1" applyFont="1" applyBorder="1" applyAlignment="1">
      <alignment horizontal="right" vertical="center"/>
    </xf>
    <xf numFmtId="41" fontId="11" fillId="0" borderId="6" xfId="0" applyNumberFormat="1" applyFont="1" applyBorder="1" applyAlignment="1">
      <alignment horizontal="right" vertical="center"/>
    </xf>
    <xf numFmtId="0" fontId="11" fillId="0" borderId="2" xfId="0" applyFont="1" applyBorder="1" applyAlignment="1">
      <alignment horizontal="center" vertical="center"/>
    </xf>
    <xf numFmtId="41" fontId="9" fillId="0" borderId="1" xfId="0" applyNumberFormat="1" applyFont="1" applyBorder="1" applyAlignment="1">
      <alignment horizontal="right" vertical="center"/>
    </xf>
    <xf numFmtId="41" fontId="11" fillId="0" borderId="2" xfId="0" applyNumberFormat="1" applyFont="1" applyBorder="1" applyAlignment="1">
      <alignment horizontal="right" vertical="center"/>
    </xf>
    <xf numFmtId="10" fontId="9" fillId="0" borderId="11" xfId="1" applyNumberFormat="1" applyFont="1" applyBorder="1" applyAlignment="1">
      <alignment vertical="center"/>
    </xf>
    <xf numFmtId="10" fontId="9" fillId="0" borderId="13" xfId="1" applyNumberFormat="1" applyFont="1" applyBorder="1" applyAlignment="1">
      <alignment vertical="center"/>
    </xf>
    <xf numFmtId="0" fontId="13" fillId="0" borderId="6" xfId="0" applyFont="1" applyBorder="1" applyAlignment="1">
      <alignment vertical="center"/>
    </xf>
    <xf numFmtId="0" fontId="11" fillId="0" borderId="5" xfId="0" applyFont="1" applyBorder="1" applyAlignment="1">
      <alignment horizontal="center" vertical="center" wrapText="1"/>
    </xf>
    <xf numFmtId="0" fontId="11" fillId="0" borderId="0" xfId="0" applyFont="1" applyBorder="1" applyAlignment="1">
      <alignment vertical="center" wrapText="1"/>
    </xf>
    <xf numFmtId="0" fontId="15" fillId="0" borderId="0" xfId="0" applyFont="1" applyAlignment="1">
      <alignment vertical="center"/>
    </xf>
    <xf numFmtId="0" fontId="16" fillId="5" borderId="14" xfId="0" applyFont="1" applyFill="1" applyBorder="1" applyAlignment="1">
      <alignment horizontal="center" vertical="center" wrapText="1"/>
    </xf>
    <xf numFmtId="0" fontId="9" fillId="6" borderId="15"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42" fontId="9" fillId="0" borderId="18" xfId="0" applyNumberFormat="1" applyFont="1" applyFill="1" applyBorder="1" applyAlignment="1">
      <alignment vertical="center"/>
    </xf>
    <xf numFmtId="0" fontId="9" fillId="0" borderId="18" xfId="0" applyFont="1" applyFill="1" applyBorder="1" applyAlignment="1">
      <alignment horizontal="left" vertical="center"/>
    </xf>
    <xf numFmtId="0" fontId="9" fillId="0" borderId="18" xfId="0" applyFont="1" applyFill="1" applyBorder="1" applyAlignment="1">
      <alignment horizontal="left" vertical="center" wrapText="1"/>
    </xf>
    <xf numFmtId="14" fontId="9" fillId="0" borderId="18" xfId="0" applyNumberFormat="1" applyFont="1" applyFill="1" applyBorder="1" applyAlignment="1">
      <alignment horizontal="right" vertical="center"/>
    </xf>
    <xf numFmtId="0" fontId="9" fillId="0" borderId="18" xfId="0" applyFont="1" applyFill="1" applyBorder="1" applyAlignment="1">
      <alignment horizontal="center" vertical="center"/>
    </xf>
    <xf numFmtId="0" fontId="9" fillId="0" borderId="0" xfId="0" applyFont="1" applyFill="1" applyBorder="1" applyAlignment="1">
      <alignment horizontal="center" vertical="center" wrapText="1"/>
    </xf>
    <xf numFmtId="42" fontId="9" fillId="0" borderId="0" xfId="0" applyNumberFormat="1" applyFont="1" applyFill="1" applyBorder="1" applyAlignment="1">
      <alignment vertical="center"/>
    </xf>
    <xf numFmtId="14" fontId="9" fillId="0" borderId="0" xfId="0" applyNumberFormat="1" applyFont="1" applyFill="1" applyBorder="1" applyAlignment="1">
      <alignment horizontal="right" vertical="center"/>
    </xf>
    <xf numFmtId="0" fontId="9" fillId="0" borderId="18" xfId="0" applyFont="1" applyFill="1" applyBorder="1" applyAlignment="1">
      <alignment horizontal="center" vertical="center" wrapText="1"/>
    </xf>
    <xf numFmtId="0" fontId="9" fillId="0" borderId="0" xfId="0" applyFont="1" applyAlignment="1">
      <alignment horizontal="justify" vertical="center" wrapText="1"/>
    </xf>
    <xf numFmtId="0" fontId="16" fillId="7" borderId="0" xfId="0" applyFont="1" applyFill="1" applyAlignment="1">
      <alignment horizontal="center" vertical="center"/>
    </xf>
    <xf numFmtId="0" fontId="16" fillId="7" borderId="18" xfId="0" applyFont="1" applyFill="1" applyBorder="1" applyAlignment="1">
      <alignment horizontal="center" vertical="center"/>
    </xf>
    <xf numFmtId="41" fontId="9" fillId="0" borderId="8" xfId="0" applyNumberFormat="1" applyFont="1" applyBorder="1" applyAlignment="1">
      <alignment horizontal="right" vertical="center"/>
    </xf>
    <xf numFmtId="42" fontId="12" fillId="0" borderId="0" xfId="0" applyNumberFormat="1" applyFont="1" applyFill="1" applyAlignment="1">
      <alignment vertical="center"/>
    </xf>
    <xf numFmtId="41" fontId="12" fillId="0" borderId="0" xfId="0" applyNumberFormat="1" applyFont="1" applyFill="1" applyAlignment="1">
      <alignment vertical="center"/>
    </xf>
    <xf numFmtId="42" fontId="12" fillId="0" borderId="0" xfId="0" applyNumberFormat="1" applyFont="1" applyAlignment="1">
      <alignment vertical="center"/>
    </xf>
    <xf numFmtId="0" fontId="16" fillId="5" borderId="25" xfId="0" applyFont="1" applyFill="1" applyBorder="1" applyAlignment="1">
      <alignment vertical="center"/>
    </xf>
    <xf numFmtId="0" fontId="16" fillId="5" borderId="23" xfId="0" applyFont="1" applyFill="1" applyBorder="1" applyAlignment="1">
      <alignment vertical="center"/>
    </xf>
    <xf numFmtId="0" fontId="16" fillId="5" borderId="26" xfId="0" applyFont="1" applyFill="1" applyBorder="1" applyAlignment="1">
      <alignment vertical="center"/>
    </xf>
    <xf numFmtId="0" fontId="16" fillId="5" borderId="24" xfId="0" applyFont="1" applyFill="1" applyBorder="1" applyAlignment="1">
      <alignment vertical="center"/>
    </xf>
    <xf numFmtId="41" fontId="17" fillId="0" borderId="28" xfId="3" applyNumberFormat="1" applyFont="1" applyBorder="1" applyAlignment="1">
      <alignment horizontal="left" vertical="center"/>
    </xf>
    <xf numFmtId="41" fontId="17" fillId="0" borderId="0" xfId="3" applyNumberFormat="1" applyFont="1" applyAlignment="1">
      <alignment horizontal="left" vertical="center"/>
    </xf>
    <xf numFmtId="0" fontId="9" fillId="0" borderId="0" xfId="0" applyFont="1" applyFill="1" applyBorder="1" applyAlignment="1">
      <alignment horizontal="left" vertical="center"/>
    </xf>
    <xf numFmtId="0" fontId="16" fillId="5" borderId="0" xfId="0" applyFont="1" applyFill="1" applyBorder="1" applyAlignment="1">
      <alignment vertical="center"/>
    </xf>
    <xf numFmtId="0" fontId="16" fillId="5" borderId="30" xfId="0" applyFont="1" applyFill="1" applyBorder="1" applyAlignment="1">
      <alignment vertical="center"/>
    </xf>
    <xf numFmtId="0" fontId="16" fillId="4" borderId="16" xfId="0" applyFont="1" applyFill="1" applyBorder="1" applyAlignment="1">
      <alignment horizontal="center" vertical="center"/>
    </xf>
    <xf numFmtId="0" fontId="9" fillId="6" borderId="21" xfId="0" applyFont="1" applyFill="1" applyBorder="1" applyAlignment="1">
      <alignment horizontal="center" vertical="center"/>
    </xf>
    <xf numFmtId="0" fontId="16" fillId="4" borderId="25" xfId="0" applyFont="1" applyFill="1" applyBorder="1" applyAlignment="1">
      <alignment horizontal="center" vertical="center"/>
    </xf>
    <xf numFmtId="0" fontId="9" fillId="6" borderId="26" xfId="0" applyFont="1" applyFill="1" applyBorder="1" applyAlignment="1">
      <alignment horizontal="center" vertical="center"/>
    </xf>
    <xf numFmtId="41" fontId="17" fillId="0" borderId="28" xfId="3" applyNumberFormat="1" applyFont="1" applyBorder="1" applyAlignment="1">
      <alignment horizontal="left" vertical="center"/>
    </xf>
    <xf numFmtId="41" fontId="17" fillId="0" borderId="28" xfId="3" applyNumberFormat="1" applyFont="1" applyBorder="1" applyAlignment="1">
      <alignment vertical="center"/>
    </xf>
    <xf numFmtId="41" fontId="17" fillId="0" borderId="0" xfId="3" applyNumberFormat="1" applyFont="1" applyBorder="1" applyAlignment="1">
      <alignment vertical="center"/>
    </xf>
    <xf numFmtId="41" fontId="17" fillId="0" borderId="0" xfId="3" applyNumberFormat="1" applyFont="1" applyBorder="1" applyAlignment="1">
      <alignment horizontal="left" vertical="center"/>
    </xf>
    <xf numFmtId="0" fontId="9" fillId="0" borderId="18" xfId="0" applyFont="1" applyFill="1" applyBorder="1" applyAlignment="1">
      <alignment horizontal="center" vertical="center" wrapText="1"/>
    </xf>
    <xf numFmtId="0" fontId="18" fillId="0" borderId="0" xfId="0" applyFont="1" applyAlignment="1">
      <alignment vertical="center"/>
    </xf>
    <xf numFmtId="0" fontId="4" fillId="0" borderId="0" xfId="0" applyFont="1" applyAlignment="1">
      <alignment vertical="center"/>
    </xf>
    <xf numFmtId="14" fontId="9" fillId="0" borderId="0" xfId="0" applyNumberFormat="1" applyFont="1" applyBorder="1" applyAlignment="1">
      <alignment horizontal="right" vertical="center"/>
    </xf>
    <xf numFmtId="41" fontId="8" fillId="0" borderId="0" xfId="0" applyNumberFormat="1" applyFont="1" applyAlignment="1">
      <alignment vertical="center"/>
    </xf>
    <xf numFmtId="41" fontId="10" fillId="3" borderId="0" xfId="3" applyNumberFormat="1" applyFont="1" applyFill="1" applyAlignment="1">
      <alignment horizontal="center"/>
    </xf>
    <xf numFmtId="0" fontId="9" fillId="0" borderId="0" xfId="0" applyFont="1" applyAlignment="1">
      <alignment horizontal="justify" vertical="center" wrapText="1"/>
    </xf>
    <xf numFmtId="0" fontId="9" fillId="0" borderId="0" xfId="0" applyFont="1" applyFill="1" applyAlignment="1">
      <alignment horizontal="justify" vertical="center" wrapText="1"/>
    </xf>
    <xf numFmtId="0" fontId="9" fillId="0" borderId="18" xfId="0" applyFont="1" applyFill="1" applyBorder="1" applyAlignment="1">
      <alignment horizontal="center" vertical="center" wrapText="1"/>
    </xf>
    <xf numFmtId="0" fontId="16" fillId="7" borderId="27" xfId="0" applyFont="1" applyFill="1" applyBorder="1" applyAlignment="1">
      <alignment horizontal="center" vertical="center"/>
    </xf>
    <xf numFmtId="0" fontId="14" fillId="0" borderId="0" xfId="0" applyFont="1" applyAlignment="1">
      <alignment horizontal="center" vertical="center"/>
    </xf>
    <xf numFmtId="0" fontId="16" fillId="5" borderId="21" xfId="0" applyFont="1" applyFill="1" applyBorder="1" applyAlignment="1">
      <alignment horizontal="left" vertical="center"/>
    </xf>
    <xf numFmtId="0" fontId="16" fillId="5" borderId="29" xfId="0" applyFont="1" applyFill="1" applyBorder="1" applyAlignment="1">
      <alignment horizontal="left" vertical="center"/>
    </xf>
    <xf numFmtId="0" fontId="16" fillId="5" borderId="22" xfId="0" applyFont="1" applyFill="1" applyBorder="1" applyAlignment="1">
      <alignment horizontal="left" vertical="center"/>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19" xfId="0" applyFont="1" applyFill="1" applyBorder="1" applyAlignment="1">
      <alignment horizontal="left" vertical="center"/>
    </xf>
    <xf numFmtId="0" fontId="16" fillId="5" borderId="20" xfId="0" applyFont="1" applyFill="1" applyBorder="1" applyAlignment="1">
      <alignment horizontal="left" vertical="center"/>
    </xf>
    <xf numFmtId="41" fontId="17" fillId="0" borderId="0" xfId="3" applyNumberFormat="1" applyFont="1" applyAlignment="1">
      <alignment horizontal="left" vertical="center"/>
    </xf>
    <xf numFmtId="41" fontId="17" fillId="0" borderId="28" xfId="3" applyNumberFormat="1" applyFont="1" applyBorder="1" applyAlignment="1">
      <alignment horizontal="left" vertical="center"/>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6" fillId="7" borderId="18" xfId="0" applyFont="1" applyFill="1" applyBorder="1" applyAlignment="1">
      <alignment horizontal="center" vertical="center"/>
    </xf>
    <xf numFmtId="0" fontId="11" fillId="0" borderId="5" xfId="0" applyFont="1" applyBorder="1" applyAlignment="1">
      <alignment horizontal="center" vertical="center" wrapText="1"/>
    </xf>
  </cellXfs>
  <cellStyles count="18">
    <cellStyle name="Comma 2" xfId="6" xr:uid="{00000000-0005-0000-0000-000000000000}"/>
    <cellStyle name="Comma 3" xfId="9" xr:uid="{00000000-0005-0000-0000-000001000000}"/>
    <cellStyle name="Comma 4" xfId="10" xr:uid="{00000000-0005-0000-0000-000002000000}"/>
    <cellStyle name="Comma 5" xfId="11" xr:uid="{00000000-0005-0000-0000-000003000000}"/>
    <cellStyle name="Currency 2" xfId="4" xr:uid="{00000000-0005-0000-0000-000004000000}"/>
    <cellStyle name="Currency 2 2" xfId="12" xr:uid="{00000000-0005-0000-0000-000005000000}"/>
    <cellStyle name="Currency 3" xfId="13" xr:uid="{00000000-0005-0000-0000-000006000000}"/>
    <cellStyle name="Good" xfId="2" builtinId="26"/>
    <cellStyle name="Normal" xfId="0" builtinId="0"/>
    <cellStyle name="Normal 2" xfId="5" xr:uid="{00000000-0005-0000-0000-000009000000}"/>
    <cellStyle name="Normal 2 2" xfId="8" xr:uid="{00000000-0005-0000-0000-00000A000000}"/>
    <cellStyle name="Normal 2 2 2" xfId="14" xr:uid="{00000000-0005-0000-0000-00000B000000}"/>
    <cellStyle name="Normal 3" xfId="3" xr:uid="{00000000-0005-0000-0000-00000C000000}"/>
    <cellStyle name="Normal 4" xfId="15" xr:uid="{00000000-0005-0000-0000-00000D000000}"/>
    <cellStyle name="Normal 5" xfId="16" xr:uid="{00000000-0005-0000-0000-00000E000000}"/>
    <cellStyle name="Percent" xfId="1" builtinId="5"/>
    <cellStyle name="Percent 2" xfId="7" xr:uid="{00000000-0005-0000-0000-000010000000}"/>
    <cellStyle name="Percent 2 2" xfId="17" xr:uid="{00000000-0005-0000-0000-000011000000}"/>
  </cellStyles>
  <dxfs count="0"/>
  <tableStyles count="0" defaultTableStyle="TableStyleMedium9" defaultPivotStyle="PivotStyleLight16"/>
  <colors>
    <mruColors>
      <color rgb="FF00FF00"/>
      <color rgb="FF0066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'Outstanding Debt GO'!$D$9:$E$9</c:f>
              <c:strCache>
                <c:ptCount val="1"/>
                <c:pt idx="0">
                  <c:v>Principal</c:v>
                </c:pt>
              </c:strCache>
            </c:strRef>
          </c:tx>
          <c:spPr>
            <a:solidFill>
              <a:srgbClr val="00FF00"/>
            </a:solidFill>
            <a:ln>
              <a:noFill/>
            </a:ln>
            <a:effectLst/>
            <a:scene3d>
              <a:camera prst="orthographicFront"/>
              <a:lightRig rig="threePt" dir="t"/>
            </a:scene3d>
            <a:sp3d>
              <a:bevelT/>
            </a:sp3d>
          </c:spPr>
          <c:invertIfNegative val="0"/>
          <c:cat>
            <c:numRef>
              <c:f>'Outstanding Debt GO'!$L$10:$L$35</c:f>
              <c:numCache>
                <c:formatCode>General</c:formatCode>
                <c:ptCount val="26"/>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numCache>
            </c:numRef>
          </c:cat>
          <c:val>
            <c:numRef>
              <c:f>'Outstanding Debt GO'!$D$10:$D$35</c:f>
              <c:numCache>
                <c:formatCode>_(* #,##0_);_(* \(#,##0\);_(* "-"_);_(@_)</c:formatCode>
                <c:ptCount val="26"/>
                <c:pt idx="0">
                  <c:v>522000</c:v>
                </c:pt>
                <c:pt idx="1">
                  <c:v>763000</c:v>
                </c:pt>
                <c:pt idx="2">
                  <c:v>1244000</c:v>
                </c:pt>
                <c:pt idx="3">
                  <c:v>1914000</c:v>
                </c:pt>
                <c:pt idx="4">
                  <c:v>2010000</c:v>
                </c:pt>
                <c:pt idx="5">
                  <c:v>2120000</c:v>
                </c:pt>
                <c:pt idx="6">
                  <c:v>2240000</c:v>
                </c:pt>
                <c:pt idx="7">
                  <c:v>2765000</c:v>
                </c:pt>
                <c:pt idx="8">
                  <c:v>2910000</c:v>
                </c:pt>
                <c:pt idx="9">
                  <c:v>3055000</c:v>
                </c:pt>
                <c:pt idx="10">
                  <c:v>3205000</c:v>
                </c:pt>
                <c:pt idx="11">
                  <c:v>3370000</c:v>
                </c:pt>
                <c:pt idx="12">
                  <c:v>3530000</c:v>
                </c:pt>
                <c:pt idx="13">
                  <c:v>3690000</c:v>
                </c:pt>
                <c:pt idx="14">
                  <c:v>3860000</c:v>
                </c:pt>
                <c:pt idx="15">
                  <c:v>4045000</c:v>
                </c:pt>
                <c:pt idx="16">
                  <c:v>3930000</c:v>
                </c:pt>
                <c:pt idx="17">
                  <c:v>4115000</c:v>
                </c:pt>
                <c:pt idx="18">
                  <c:v>4315000</c:v>
                </c:pt>
                <c:pt idx="19">
                  <c:v>4520000</c:v>
                </c:pt>
                <c:pt idx="20">
                  <c:v>1960000</c:v>
                </c:pt>
                <c:pt idx="21">
                  <c:v>2030000</c:v>
                </c:pt>
                <c:pt idx="22">
                  <c:v>2105000</c:v>
                </c:pt>
                <c:pt idx="23">
                  <c:v>2185000</c:v>
                </c:pt>
                <c:pt idx="24">
                  <c:v>1800000</c:v>
                </c:pt>
                <c:pt idx="25">
                  <c:v>1875000</c:v>
                </c:pt>
              </c:numCache>
            </c:numRef>
          </c:val>
          <c:extLst>
            <c:ext xmlns:c16="http://schemas.microsoft.com/office/drawing/2014/chart" uri="{C3380CC4-5D6E-409C-BE32-E72D297353CC}">
              <c16:uniqueId val="{00000000-26DE-42E0-B77A-55FF53BC1DAA}"/>
            </c:ext>
          </c:extLst>
        </c:ser>
        <c:ser>
          <c:idx val="1"/>
          <c:order val="1"/>
          <c:tx>
            <c:strRef>
              <c:f>'Outstanding Debt GO'!$F$9:$G$9</c:f>
              <c:strCache>
                <c:ptCount val="1"/>
                <c:pt idx="0">
                  <c:v> Interest</c:v>
                </c:pt>
              </c:strCache>
            </c:strRef>
          </c:tx>
          <c:spPr>
            <a:solidFill>
              <a:srgbClr val="00B0F0"/>
            </a:solidFill>
            <a:ln>
              <a:noFill/>
            </a:ln>
            <a:effectLst/>
            <a:scene3d>
              <a:camera prst="orthographicFront"/>
              <a:lightRig rig="threePt" dir="t"/>
            </a:scene3d>
            <a:sp3d>
              <a:bevelT/>
            </a:sp3d>
          </c:spPr>
          <c:invertIfNegative val="0"/>
          <c:cat>
            <c:numRef>
              <c:f>'Outstanding Debt GO'!$L$10:$L$35</c:f>
              <c:numCache>
                <c:formatCode>General</c:formatCode>
                <c:ptCount val="26"/>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numCache>
            </c:numRef>
          </c:cat>
          <c:val>
            <c:numRef>
              <c:f>'Outstanding Debt GO'!$F$10:$F$35</c:f>
              <c:numCache>
                <c:formatCode>_(* #,##0_);_(* \(#,##0\);_(* "-"_);_(@_)</c:formatCode>
                <c:ptCount val="26"/>
                <c:pt idx="0">
                  <c:v>3043791.66</c:v>
                </c:pt>
                <c:pt idx="1">
                  <c:v>3182017.46</c:v>
                </c:pt>
                <c:pt idx="2">
                  <c:v>3139011.28</c:v>
                </c:pt>
                <c:pt idx="3">
                  <c:v>3064462.65</c:v>
                </c:pt>
                <c:pt idx="4">
                  <c:v>2965300</c:v>
                </c:pt>
                <c:pt idx="5">
                  <c:v>2856888</c:v>
                </c:pt>
                <c:pt idx="6">
                  <c:v>2742338</c:v>
                </c:pt>
                <c:pt idx="7">
                  <c:v>2610925</c:v>
                </c:pt>
                <c:pt idx="8">
                  <c:v>2462063</c:v>
                </c:pt>
                <c:pt idx="9">
                  <c:v>2311638</c:v>
                </c:pt>
                <c:pt idx="10">
                  <c:v>2161450</c:v>
                </c:pt>
                <c:pt idx="11">
                  <c:v>2007013</c:v>
                </c:pt>
                <c:pt idx="12">
                  <c:v>1848300</c:v>
                </c:pt>
                <c:pt idx="13">
                  <c:v>1683650</c:v>
                </c:pt>
                <c:pt idx="14">
                  <c:v>1510925</c:v>
                </c:pt>
                <c:pt idx="15">
                  <c:v>1329563</c:v>
                </c:pt>
                <c:pt idx="16">
                  <c:v>1145275</c:v>
                </c:pt>
                <c:pt idx="17">
                  <c:v>957938</c:v>
                </c:pt>
                <c:pt idx="18">
                  <c:v>761100</c:v>
                </c:pt>
                <c:pt idx="19">
                  <c:v>553813</c:v>
                </c:pt>
                <c:pt idx="20">
                  <c:v>411919.75</c:v>
                </c:pt>
                <c:pt idx="21">
                  <c:v>339644</c:v>
                </c:pt>
                <c:pt idx="22">
                  <c:v>264644</c:v>
                </c:pt>
                <c:pt idx="23">
                  <c:v>186718</c:v>
                </c:pt>
                <c:pt idx="24">
                  <c:v>111000</c:v>
                </c:pt>
                <c:pt idx="25">
                  <c:v>37500</c:v>
                </c:pt>
              </c:numCache>
            </c:numRef>
          </c:val>
          <c:extLst>
            <c:ext xmlns:c16="http://schemas.microsoft.com/office/drawing/2014/chart" uri="{C3380CC4-5D6E-409C-BE32-E72D297353CC}">
              <c16:uniqueId val="{00000001-26DE-42E0-B77A-55FF53BC1DAA}"/>
            </c:ext>
          </c:extLst>
        </c:ser>
        <c:dLbls>
          <c:showLegendKey val="0"/>
          <c:showVal val="0"/>
          <c:showCatName val="0"/>
          <c:showSerName val="0"/>
          <c:showPercent val="0"/>
          <c:showBubbleSize val="0"/>
        </c:dLbls>
        <c:gapWidth val="84"/>
        <c:overlap val="100"/>
        <c:axId val="1864180815"/>
        <c:axId val="2003480495"/>
      </c:barChart>
      <c:catAx>
        <c:axId val="1864180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34000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03480495"/>
        <c:crosses val="autoZero"/>
        <c:auto val="1"/>
        <c:lblAlgn val="ctr"/>
        <c:lblOffset val="100"/>
        <c:noMultiLvlLbl val="0"/>
      </c:catAx>
      <c:valAx>
        <c:axId val="20034804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4180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'Utility Supported Debt'!$D$7:$E$7</c:f>
              <c:strCache>
                <c:ptCount val="1"/>
                <c:pt idx="0">
                  <c:v>Principal</c:v>
                </c:pt>
              </c:strCache>
            </c:strRef>
          </c:tx>
          <c:spPr>
            <a:solidFill>
              <a:srgbClr val="00FF00"/>
            </a:solidFill>
            <a:ln>
              <a:noFill/>
            </a:ln>
            <a:effectLst/>
            <a:scene3d>
              <a:camera prst="orthographicFront"/>
              <a:lightRig rig="threePt" dir="t"/>
            </a:scene3d>
            <a:sp3d>
              <a:bevelT/>
            </a:sp3d>
          </c:spPr>
          <c:invertIfNegative val="0"/>
          <c:cat>
            <c:numRef>
              <c:f>'Utility Supported Debt'!$L$8:$L$32</c:f>
              <c:numCache>
                <c:formatCode>General</c:formatCode>
                <c:ptCount val="2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numCache>
            </c:numRef>
          </c:cat>
          <c:val>
            <c:numRef>
              <c:f>'Utility Supported Debt'!$D$8:$D$32</c:f>
              <c:numCache>
                <c:formatCode>_(* #,##0_);_(* \(#,##0\);_(* "-"_);_(@_)</c:formatCode>
                <c:ptCount val="25"/>
                <c:pt idx="0">
                  <c:v>1070250</c:v>
                </c:pt>
                <c:pt idx="1">
                  <c:v>2034000</c:v>
                </c:pt>
                <c:pt idx="2">
                  <c:v>2127500</c:v>
                </c:pt>
                <c:pt idx="3">
                  <c:v>2332000</c:v>
                </c:pt>
                <c:pt idx="4">
                  <c:v>2448750</c:v>
                </c:pt>
                <c:pt idx="5">
                  <c:v>2568750</c:v>
                </c:pt>
                <c:pt idx="6">
                  <c:v>2700000</c:v>
                </c:pt>
                <c:pt idx="7">
                  <c:v>2833750</c:v>
                </c:pt>
                <c:pt idx="8">
                  <c:v>2980000</c:v>
                </c:pt>
                <c:pt idx="9">
                  <c:v>3127500</c:v>
                </c:pt>
                <c:pt idx="10">
                  <c:v>3282500</c:v>
                </c:pt>
                <c:pt idx="11">
                  <c:v>2471250</c:v>
                </c:pt>
                <c:pt idx="12">
                  <c:v>2608750</c:v>
                </c:pt>
                <c:pt idx="13">
                  <c:v>2753750</c:v>
                </c:pt>
                <c:pt idx="14">
                  <c:v>2910000</c:v>
                </c:pt>
                <c:pt idx="15">
                  <c:v>3075000</c:v>
                </c:pt>
                <c:pt idx="16">
                  <c:v>3252500</c:v>
                </c:pt>
                <c:pt idx="17">
                  <c:v>3437500</c:v>
                </c:pt>
                <c:pt idx="18">
                  <c:v>3635000</c:v>
                </c:pt>
                <c:pt idx="19">
                  <c:v>3840000</c:v>
                </c:pt>
                <c:pt idx="20">
                  <c:v>4060000</c:v>
                </c:pt>
                <c:pt idx="21">
                  <c:v>4290000</c:v>
                </c:pt>
                <c:pt idx="22">
                  <c:v>4530000</c:v>
                </c:pt>
                <c:pt idx="23">
                  <c:v>4790000</c:v>
                </c:pt>
                <c:pt idx="24">
                  <c:v>5060000</c:v>
                </c:pt>
              </c:numCache>
            </c:numRef>
          </c:val>
          <c:extLst>
            <c:ext xmlns:c16="http://schemas.microsoft.com/office/drawing/2014/chart" uri="{C3380CC4-5D6E-409C-BE32-E72D297353CC}">
              <c16:uniqueId val="{00000000-60C7-43A3-BA72-1E1C2373AF81}"/>
            </c:ext>
          </c:extLst>
        </c:ser>
        <c:ser>
          <c:idx val="1"/>
          <c:order val="1"/>
          <c:tx>
            <c:strRef>
              <c:f>'Utility Supported Debt'!$F$7:$G$7</c:f>
              <c:strCache>
                <c:ptCount val="1"/>
                <c:pt idx="0">
                  <c:v> Interest</c:v>
                </c:pt>
              </c:strCache>
            </c:strRef>
          </c:tx>
          <c:spPr>
            <a:solidFill>
              <a:srgbClr val="00B0F0"/>
            </a:solidFill>
            <a:ln>
              <a:noFill/>
            </a:ln>
            <a:effectLst/>
            <a:scene3d>
              <a:camera prst="orthographicFront"/>
              <a:lightRig rig="threePt" dir="t"/>
            </a:scene3d>
            <a:sp3d>
              <a:bevelT/>
            </a:sp3d>
          </c:spPr>
          <c:invertIfNegative val="0"/>
          <c:cat>
            <c:numRef>
              <c:f>'Utility Supported Debt'!$L$8:$L$32</c:f>
              <c:numCache>
                <c:formatCode>General</c:formatCode>
                <c:ptCount val="2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numCache>
            </c:numRef>
          </c:cat>
          <c:val>
            <c:numRef>
              <c:f>'Utility Supported Debt'!$F$8:$F$32</c:f>
              <c:numCache>
                <c:formatCode>_(* #,##0_);_(* \(#,##0\);_(* "-"_);_(@_)</c:formatCode>
                <c:ptCount val="25"/>
                <c:pt idx="0">
                  <c:v>3753916.9499999997</c:v>
                </c:pt>
                <c:pt idx="1">
                  <c:v>4012265.63</c:v>
                </c:pt>
                <c:pt idx="2">
                  <c:v>3917582.07</c:v>
                </c:pt>
                <c:pt idx="3">
                  <c:v>3817781.51</c:v>
                </c:pt>
                <c:pt idx="4">
                  <c:v>3701640.06</c:v>
                </c:pt>
                <c:pt idx="5">
                  <c:v>3579992.62</c:v>
                </c:pt>
                <c:pt idx="6">
                  <c:v>3448535.19</c:v>
                </c:pt>
                <c:pt idx="7">
                  <c:v>3313799.51</c:v>
                </c:pt>
                <c:pt idx="8">
                  <c:v>3171929.88</c:v>
                </c:pt>
                <c:pt idx="9">
                  <c:v>3022740.26</c:v>
                </c:pt>
                <c:pt idx="10">
                  <c:v>2868017.01</c:v>
                </c:pt>
                <c:pt idx="11">
                  <c:v>2725621.26</c:v>
                </c:pt>
                <c:pt idx="12">
                  <c:v>2589534.2699999996</c:v>
                </c:pt>
                <c:pt idx="13">
                  <c:v>2441789.0099999998</c:v>
                </c:pt>
                <c:pt idx="14">
                  <c:v>2285724.6399999997</c:v>
                </c:pt>
                <c:pt idx="15">
                  <c:v>2120822</c:v>
                </c:pt>
                <c:pt idx="16">
                  <c:v>1946549.5</c:v>
                </c:pt>
                <c:pt idx="17">
                  <c:v>1762197.26</c:v>
                </c:pt>
                <c:pt idx="18">
                  <c:v>1561313</c:v>
                </c:pt>
                <c:pt idx="19">
                  <c:v>1355750</c:v>
                </c:pt>
                <c:pt idx="20">
                  <c:v>1138500</c:v>
                </c:pt>
                <c:pt idx="21">
                  <c:v>908875</c:v>
                </c:pt>
                <c:pt idx="22">
                  <c:v>666325</c:v>
                </c:pt>
                <c:pt idx="23">
                  <c:v>410025</c:v>
                </c:pt>
                <c:pt idx="24">
                  <c:v>139150</c:v>
                </c:pt>
              </c:numCache>
            </c:numRef>
          </c:val>
          <c:extLst>
            <c:ext xmlns:c16="http://schemas.microsoft.com/office/drawing/2014/chart" uri="{C3380CC4-5D6E-409C-BE32-E72D297353CC}">
              <c16:uniqueId val="{00000001-60C7-43A3-BA72-1E1C2373AF81}"/>
            </c:ext>
          </c:extLst>
        </c:ser>
        <c:dLbls>
          <c:showLegendKey val="0"/>
          <c:showVal val="0"/>
          <c:showCatName val="0"/>
          <c:showSerName val="0"/>
          <c:showPercent val="0"/>
          <c:showBubbleSize val="0"/>
        </c:dLbls>
        <c:gapWidth val="84"/>
        <c:overlap val="100"/>
        <c:axId val="1864180815"/>
        <c:axId val="2003480495"/>
      </c:barChart>
      <c:catAx>
        <c:axId val="1864180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34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03480495"/>
        <c:crosses val="autoZero"/>
        <c:auto val="1"/>
        <c:lblAlgn val="ctr"/>
        <c:lblOffset val="100"/>
        <c:noMultiLvlLbl val="0"/>
      </c:catAx>
      <c:valAx>
        <c:axId val="20034804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4180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'Outstanding Debt CDC'!$M$7</c:f>
              <c:strCache>
                <c:ptCount val="1"/>
                <c:pt idx="0">
                  <c:v>Principal</c:v>
                </c:pt>
              </c:strCache>
            </c:strRef>
          </c:tx>
          <c:spPr>
            <a:solidFill>
              <a:srgbClr val="00FF00"/>
            </a:solidFill>
            <a:ln>
              <a:noFill/>
            </a:ln>
            <a:effectLst/>
            <a:scene3d>
              <a:camera prst="orthographicFront"/>
              <a:lightRig rig="threePt" dir="t"/>
            </a:scene3d>
            <a:sp3d>
              <a:bevelT/>
            </a:sp3d>
          </c:spPr>
          <c:invertIfNegative val="0"/>
          <c:cat>
            <c:numRef>
              <c:f>'Outstanding Debt CDC'!$L$8:$L$22</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'Outstanding Debt CDC'!$M$8:$M$22</c:f>
              <c:numCache>
                <c:formatCode>_(* #,##0_);_(* \(#,##0\);_(* "-"_);_(@_)</c:formatCode>
                <c:ptCount val="15"/>
                <c:pt idx="0">
                  <c:v>100000</c:v>
                </c:pt>
                <c:pt idx="1">
                  <c:v>115000</c:v>
                </c:pt>
                <c:pt idx="2">
                  <c:v>135000</c:v>
                </c:pt>
                <c:pt idx="3">
                  <c:v>150000</c:v>
                </c:pt>
                <c:pt idx="4">
                  <c:v>170000</c:v>
                </c:pt>
                <c:pt idx="5">
                  <c:v>190000</c:v>
                </c:pt>
                <c:pt idx="6">
                  <c:v>210000</c:v>
                </c:pt>
                <c:pt idx="7">
                  <c:v>235000</c:v>
                </c:pt>
                <c:pt idx="8">
                  <c:v>260000</c:v>
                </c:pt>
                <c:pt idx="9">
                  <c:v>285000</c:v>
                </c:pt>
                <c:pt idx="10">
                  <c:v>115000</c:v>
                </c:pt>
                <c:pt idx="11">
                  <c:v>120000</c:v>
                </c:pt>
                <c:pt idx="12">
                  <c:v>125000</c:v>
                </c:pt>
                <c:pt idx="13">
                  <c:v>135000</c:v>
                </c:pt>
                <c:pt idx="14">
                  <c:v>140000</c:v>
                </c:pt>
              </c:numCache>
            </c:numRef>
          </c:val>
          <c:extLst>
            <c:ext xmlns:c16="http://schemas.microsoft.com/office/drawing/2014/chart" uri="{C3380CC4-5D6E-409C-BE32-E72D297353CC}">
              <c16:uniqueId val="{00000000-CCC0-4BF8-B839-897E7CB89406}"/>
            </c:ext>
          </c:extLst>
        </c:ser>
        <c:ser>
          <c:idx val="1"/>
          <c:order val="1"/>
          <c:tx>
            <c:strRef>
              <c:f>'Outstanding Debt CDC'!$N$7</c:f>
              <c:strCache>
                <c:ptCount val="1"/>
                <c:pt idx="0">
                  <c:v>Interest</c:v>
                </c:pt>
              </c:strCache>
            </c:strRef>
          </c:tx>
          <c:spPr>
            <a:solidFill>
              <a:srgbClr val="00B0F0"/>
            </a:solidFill>
            <a:ln>
              <a:noFill/>
            </a:ln>
            <a:effectLst/>
            <a:scene3d>
              <a:camera prst="orthographicFront"/>
              <a:lightRig rig="threePt" dir="t"/>
            </a:scene3d>
            <a:sp3d>
              <a:bevelT/>
            </a:sp3d>
          </c:spPr>
          <c:invertIfNegative val="0"/>
          <c:cat>
            <c:numRef>
              <c:f>'Outstanding Debt CDC'!$L$8:$L$22</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'Outstanding Debt CDC'!$N$8:$N$22</c:f>
              <c:numCache>
                <c:formatCode>_(* #,##0_);_(* \(#,##0\);_(* "-"_);_(@_)</c:formatCode>
                <c:ptCount val="15"/>
                <c:pt idx="0">
                  <c:v>93865</c:v>
                </c:pt>
                <c:pt idx="1">
                  <c:v>90277.5</c:v>
                </c:pt>
                <c:pt idx="2">
                  <c:v>86012.5</c:v>
                </c:pt>
                <c:pt idx="3">
                  <c:v>81050</c:v>
                </c:pt>
                <c:pt idx="4">
                  <c:v>75390</c:v>
                </c:pt>
                <c:pt idx="5">
                  <c:v>68950</c:v>
                </c:pt>
                <c:pt idx="6">
                  <c:v>61730</c:v>
                </c:pt>
                <c:pt idx="7">
                  <c:v>53548.75</c:v>
                </c:pt>
                <c:pt idx="8">
                  <c:v>44288.75</c:v>
                </c:pt>
                <c:pt idx="9">
                  <c:v>33990</c:v>
                </c:pt>
                <c:pt idx="10">
                  <c:v>25987.5</c:v>
                </c:pt>
                <c:pt idx="11">
                  <c:v>20700</c:v>
                </c:pt>
                <c:pt idx="12">
                  <c:v>15187.5</c:v>
                </c:pt>
                <c:pt idx="13">
                  <c:v>9337.5</c:v>
                </c:pt>
                <c:pt idx="14">
                  <c:v>3150</c:v>
                </c:pt>
              </c:numCache>
            </c:numRef>
          </c:val>
          <c:extLst>
            <c:ext xmlns:c16="http://schemas.microsoft.com/office/drawing/2014/chart" uri="{C3380CC4-5D6E-409C-BE32-E72D297353CC}">
              <c16:uniqueId val="{00000001-CCC0-4BF8-B839-897E7CB89406}"/>
            </c:ext>
          </c:extLst>
        </c:ser>
        <c:dLbls>
          <c:showLegendKey val="0"/>
          <c:showVal val="0"/>
          <c:showCatName val="0"/>
          <c:showSerName val="0"/>
          <c:showPercent val="0"/>
          <c:showBubbleSize val="0"/>
        </c:dLbls>
        <c:gapWidth val="84"/>
        <c:overlap val="100"/>
        <c:axId val="1864180815"/>
        <c:axId val="2003480495"/>
      </c:barChart>
      <c:catAx>
        <c:axId val="1864180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34000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03480495"/>
        <c:crosses val="autoZero"/>
        <c:auto val="1"/>
        <c:lblAlgn val="ctr"/>
        <c:lblOffset val="100"/>
        <c:noMultiLvlLbl val="0"/>
      </c:catAx>
      <c:valAx>
        <c:axId val="20034804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64180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0</xdr:rowOff>
    </xdr:from>
    <xdr:to>
      <xdr:col>10</xdr:col>
      <xdr:colOff>301625</xdr:colOff>
      <xdr:row>51</xdr:row>
      <xdr:rowOff>63500</xdr:rowOff>
    </xdr:to>
    <xdr:graphicFrame macro="">
      <xdr:nvGraphicFramePr>
        <xdr:cNvPr id="2" name="Chart 1">
          <a:extLst>
            <a:ext uri="{FF2B5EF4-FFF2-40B4-BE49-F238E27FC236}">
              <a16:creationId xmlns:a16="http://schemas.microsoft.com/office/drawing/2014/main" id="{F513FAC0-7D7A-4365-BFDE-F4996B617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111125</xdr:colOff>
      <xdr:row>35</xdr:row>
      <xdr:rowOff>63499</xdr:rowOff>
    </xdr:from>
    <xdr:to>
      <xdr:col>10</xdr:col>
      <xdr:colOff>174625</xdr:colOff>
      <xdr:row>50</xdr:row>
      <xdr:rowOff>142875</xdr:rowOff>
    </xdr:to>
    <xdr:graphicFrame macro="">
      <xdr:nvGraphicFramePr>
        <xdr:cNvPr id="3" name="Chart 2">
          <a:extLst>
            <a:ext uri="{FF2B5EF4-FFF2-40B4-BE49-F238E27FC236}">
              <a16:creationId xmlns:a16="http://schemas.microsoft.com/office/drawing/2014/main" id="{3F9F4B7D-B6D0-4385-81E9-27759DC6EE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79375</xdr:rowOff>
    </xdr:from>
    <xdr:to>
      <xdr:col>10</xdr:col>
      <xdr:colOff>95250</xdr:colOff>
      <xdr:row>46</xdr:row>
      <xdr:rowOff>0</xdr:rowOff>
    </xdr:to>
    <xdr:graphicFrame macro="">
      <xdr:nvGraphicFramePr>
        <xdr:cNvPr id="2" name="Chart 1">
          <a:extLst>
            <a:ext uri="{FF2B5EF4-FFF2-40B4-BE49-F238E27FC236}">
              <a16:creationId xmlns:a16="http://schemas.microsoft.com/office/drawing/2014/main" id="{016947D7-9396-4216-9A45-91DE6DAC3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2023%20Budget%20Process/4%20Debt/Debt%20Service%20Model%20FY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
      <sheetName val="General GO Aggregate"/>
      <sheetName val="GO 2022"/>
      <sheetName val="GO 2021"/>
      <sheetName val="General Comb CO 2018"/>
      <sheetName val="General Comb CO 2017 Refund"/>
      <sheetName val="General GO 2014B"/>
      <sheetName val="Utility Tax Support Aggregate"/>
      <sheetName val="Utility Comb CO 2017 Refund"/>
      <sheetName val="Utility CO 2014A "/>
      <sheetName val=" Utility Comb CO 2014"/>
      <sheetName val="Utility GO 2021 Refunding"/>
      <sheetName val="Utility Debt"/>
      <sheetName val="Utility Comb CO 2022"/>
      <sheetName val="Contract Revenue 2006"/>
      <sheetName val=" Contract Revenue Anna 2007"/>
      <sheetName val="Contract Revenue 2005"/>
      <sheetName val="TWDB Participation 2006"/>
      <sheetName val="Contract Revenue Project 2007"/>
      <sheetName val=" Utility Comb CO 2014 Copy"/>
      <sheetName val="Utility CO 2014A Copy"/>
      <sheetName val="Utility Comb CO 2017 Ref Copy"/>
      <sheetName val="Utility GO 2021 Refund Copy"/>
    </sheetNames>
    <sheetDataSet>
      <sheetData sheetId="0">
        <row r="7">
          <cell r="B7">
            <v>1276000</v>
          </cell>
        </row>
        <row r="8">
          <cell r="B8">
            <v>1547000</v>
          </cell>
        </row>
        <row r="9">
          <cell r="B9">
            <v>2054000</v>
          </cell>
        </row>
        <row r="10">
          <cell r="B10">
            <v>2746000</v>
          </cell>
        </row>
        <row r="11">
          <cell r="B11">
            <v>3040000</v>
          </cell>
        </row>
        <row r="12">
          <cell r="B12">
            <v>3195000</v>
          </cell>
        </row>
        <row r="13">
          <cell r="B13">
            <v>3535000</v>
          </cell>
        </row>
        <row r="14">
          <cell r="B14">
            <v>4130000</v>
          </cell>
        </row>
        <row r="15">
          <cell r="B15">
            <v>4335000</v>
          </cell>
        </row>
        <row r="16">
          <cell r="B16">
            <v>4540000</v>
          </cell>
        </row>
        <row r="17">
          <cell r="B17">
            <v>4730000</v>
          </cell>
        </row>
        <row r="18">
          <cell r="B18">
            <v>3795000</v>
          </cell>
        </row>
        <row r="19">
          <cell r="B19">
            <v>3530000</v>
          </cell>
        </row>
        <row r="20">
          <cell r="B20">
            <v>3690000</v>
          </cell>
        </row>
        <row r="21">
          <cell r="B21">
            <v>3860000</v>
          </cell>
        </row>
        <row r="22">
          <cell r="B22">
            <v>4045000</v>
          </cell>
        </row>
        <row r="23">
          <cell r="B23">
            <v>3930000</v>
          </cell>
        </row>
        <row r="24">
          <cell r="B24">
            <v>4115000</v>
          </cell>
        </row>
        <row r="25">
          <cell r="B25">
            <v>4315000</v>
          </cell>
        </row>
        <row r="26">
          <cell r="B26">
            <v>4520000</v>
          </cell>
        </row>
        <row r="27">
          <cell r="B27">
            <v>1960000</v>
          </cell>
        </row>
        <row r="28">
          <cell r="B28">
            <v>2030000</v>
          </cell>
        </row>
        <row r="29">
          <cell r="B29">
            <v>2105000</v>
          </cell>
        </row>
        <row r="30">
          <cell r="B30">
            <v>2185000</v>
          </cell>
        </row>
        <row r="31">
          <cell r="B31">
            <v>1800000</v>
          </cell>
        </row>
        <row r="32">
          <cell r="B32">
            <v>1875000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FD14B-ECE9-4891-BD80-504E34D5C931}">
  <sheetPr codeName="Sheet22">
    <tabColor theme="8"/>
  </sheetPr>
  <dimension ref="A1:Q49"/>
  <sheetViews>
    <sheetView zoomScaleNormal="100" workbookViewId="0">
      <selection activeCell="E7" sqref="E7"/>
    </sheetView>
  </sheetViews>
  <sheetFormatPr defaultRowHeight="15" x14ac:dyDescent="0.25"/>
  <cols>
    <col min="1" max="1" width="2.7109375" customWidth="1"/>
    <col min="2" max="2" width="34.7109375" customWidth="1"/>
    <col min="3" max="6" width="14.42578125" customWidth="1"/>
    <col min="7" max="8" width="8.85546875" style="11"/>
    <col min="9" max="9" width="9.7109375" style="11" bestFit="1" customWidth="1"/>
    <col min="10" max="17" width="8.85546875" style="11"/>
  </cols>
  <sheetData>
    <row r="1" spans="1:17" x14ac:dyDescent="0.25">
      <c r="A1" s="100" t="s">
        <v>0</v>
      </c>
      <c r="B1" s="100"/>
      <c r="C1" s="100"/>
      <c r="D1" s="100"/>
      <c r="E1" s="100"/>
      <c r="F1" s="100"/>
    </row>
    <row r="2" spans="1:17" ht="15.75" customHeight="1" x14ac:dyDescent="0.25">
      <c r="A2" s="100" t="s">
        <v>30</v>
      </c>
      <c r="B2" s="100"/>
      <c r="C2" s="100"/>
      <c r="D2" s="100"/>
      <c r="E2" s="100"/>
      <c r="F2" s="100"/>
      <c r="G2" s="12"/>
      <c r="H2" s="12"/>
      <c r="I2" s="12"/>
      <c r="J2" s="12"/>
      <c r="K2" s="12"/>
      <c r="L2" s="12"/>
      <c r="M2" s="12"/>
      <c r="N2" s="12"/>
      <c r="O2" s="12"/>
      <c r="P2" s="12"/>
      <c r="Q2" s="12"/>
    </row>
    <row r="3" spans="1:17" x14ac:dyDescent="0.25">
      <c r="A3" s="100" t="e">
        <f>#REF!</f>
        <v>#REF!</v>
      </c>
      <c r="B3" s="100"/>
      <c r="C3" s="100"/>
      <c r="D3" s="100"/>
      <c r="E3" s="100"/>
      <c r="F3" s="100"/>
    </row>
    <row r="4" spans="1:17" s="13" customFormat="1" ht="12.75" x14ac:dyDescent="0.2">
      <c r="A4" s="5"/>
      <c r="B4" s="5"/>
      <c r="C4" s="7" t="e">
        <f>#REF!</f>
        <v>#REF!</v>
      </c>
      <c r="D4" s="7" t="e">
        <f>#REF!</f>
        <v>#REF!</v>
      </c>
      <c r="E4" s="7" t="e">
        <f>#REF!</f>
        <v>#REF!</v>
      </c>
      <c r="F4" s="7" t="e">
        <f>#REF!</f>
        <v>#REF!</v>
      </c>
      <c r="G4" s="18"/>
      <c r="H4" s="18"/>
      <c r="I4" s="18"/>
      <c r="J4" s="18"/>
      <c r="K4" s="18"/>
      <c r="L4" s="18"/>
      <c r="M4" s="18"/>
      <c r="N4" s="18"/>
      <c r="O4" s="18"/>
      <c r="P4" s="18"/>
      <c r="Q4" s="18"/>
    </row>
    <row r="5" spans="1:17" s="13" customFormat="1" ht="15.75" customHeight="1" x14ac:dyDescent="0.2">
      <c r="A5" s="5"/>
      <c r="B5" s="5"/>
      <c r="C5" s="9" t="e">
        <f>#REF!</f>
        <v>#REF!</v>
      </c>
      <c r="D5" s="9" t="e">
        <f>#REF!</f>
        <v>#REF!</v>
      </c>
      <c r="E5" s="9" t="e">
        <f>#REF!</f>
        <v>#REF!</v>
      </c>
      <c r="F5" s="9" t="e">
        <f>#REF!</f>
        <v>#REF!</v>
      </c>
      <c r="G5" s="18"/>
      <c r="H5" s="18"/>
      <c r="I5" s="18"/>
      <c r="J5" s="18"/>
      <c r="K5" s="18"/>
      <c r="L5" s="18"/>
      <c r="M5" s="18"/>
      <c r="N5" s="18"/>
      <c r="O5" s="18"/>
      <c r="P5" s="18"/>
      <c r="Q5" s="18"/>
    </row>
    <row r="6" spans="1:17" s="13" customFormat="1" ht="15.75" customHeight="1" x14ac:dyDescent="0.2">
      <c r="A6" s="5"/>
      <c r="B6" s="5"/>
      <c r="C6" s="8"/>
      <c r="D6" s="8"/>
      <c r="E6" s="8"/>
      <c r="F6" s="8"/>
      <c r="G6" s="18"/>
      <c r="H6" s="18"/>
      <c r="I6" s="18"/>
      <c r="J6" s="18"/>
      <c r="K6" s="18"/>
      <c r="L6" s="18"/>
      <c r="M6" s="18"/>
      <c r="N6" s="18"/>
      <c r="O6" s="18"/>
      <c r="P6" s="18"/>
      <c r="Q6" s="18"/>
    </row>
    <row r="7" spans="1:17" s="13" customFormat="1" ht="12.75" x14ac:dyDescent="0.2">
      <c r="A7" s="18" t="s">
        <v>2</v>
      </c>
      <c r="B7" s="1"/>
      <c r="C7" s="22" t="e">
        <f>#REF!+#REF!+#REF!+#REF!</f>
        <v>#REF!</v>
      </c>
      <c r="D7" s="22" t="e">
        <f>#REF!+#REF!+#REF!+#REF!</f>
        <v>#REF!</v>
      </c>
      <c r="E7" s="22" t="e">
        <f>#REF!+#REF!+#REF!+#REF!</f>
        <v>#REF!</v>
      </c>
      <c r="F7" s="22" t="e">
        <f>#REF!+#REF!+#REF!+#REF!</f>
        <v>#REF!</v>
      </c>
      <c r="G7" s="18"/>
      <c r="H7" s="18"/>
      <c r="I7" s="18"/>
      <c r="J7" s="18"/>
      <c r="K7" s="18"/>
      <c r="L7" s="18"/>
      <c r="M7" s="18"/>
      <c r="N7" s="18"/>
      <c r="O7" s="18"/>
      <c r="P7" s="18"/>
      <c r="Q7" s="18"/>
    </row>
    <row r="8" spans="1:17" s="13" customFormat="1" ht="12.75" x14ac:dyDescent="0.2">
      <c r="A8" s="18"/>
      <c r="C8" s="22"/>
      <c r="D8" s="22"/>
      <c r="E8" s="22"/>
      <c r="F8" s="22"/>
      <c r="G8" s="18"/>
      <c r="H8" s="18"/>
      <c r="I8" s="18"/>
      <c r="J8" s="18"/>
      <c r="K8" s="18"/>
      <c r="L8" s="18"/>
      <c r="M8" s="18"/>
      <c r="N8" s="18"/>
      <c r="O8" s="18"/>
      <c r="P8" s="18"/>
      <c r="Q8" s="18"/>
    </row>
    <row r="9" spans="1:17" s="13" customFormat="1" ht="12.75" x14ac:dyDescent="0.2">
      <c r="A9" s="18" t="s">
        <v>3</v>
      </c>
      <c r="B9" s="3"/>
      <c r="C9" s="8"/>
      <c r="D9" s="8"/>
      <c r="E9" s="8"/>
      <c r="F9" s="8"/>
      <c r="G9" s="18"/>
      <c r="H9" s="18"/>
      <c r="I9" s="18"/>
      <c r="J9" s="18"/>
      <c r="K9" s="18"/>
      <c r="L9" s="18"/>
      <c r="M9" s="18"/>
      <c r="N9" s="18"/>
      <c r="O9" s="18"/>
      <c r="P9" s="18"/>
      <c r="Q9" s="18"/>
    </row>
    <row r="10" spans="1:17" s="13" customFormat="1" ht="12.75" x14ac:dyDescent="0.2">
      <c r="A10" s="18"/>
      <c r="B10" s="5" t="s">
        <v>12</v>
      </c>
      <c r="C10" s="21" t="e">
        <f>#REF!+#REF!+#REF!+#REF!</f>
        <v>#REF!</v>
      </c>
      <c r="D10" s="21" t="e">
        <f>#REF!+#REF!+#REF!+#REF!</f>
        <v>#REF!</v>
      </c>
      <c r="E10" s="21" t="e">
        <f>#REF!+#REF!+#REF!+#REF!</f>
        <v>#REF!</v>
      </c>
      <c r="F10" s="21" t="e">
        <f>#REF!+#REF!+#REF!+#REF!</f>
        <v>#REF!</v>
      </c>
      <c r="G10" s="18"/>
      <c r="H10" s="18"/>
      <c r="I10" s="18"/>
      <c r="J10" s="18"/>
      <c r="K10" s="18"/>
      <c r="L10" s="18"/>
      <c r="M10" s="18"/>
      <c r="N10" s="18"/>
      <c r="O10" s="18"/>
      <c r="P10" s="18"/>
      <c r="Q10" s="18"/>
    </row>
    <row r="11" spans="1:17" s="13" customFormat="1" ht="12.75" x14ac:dyDescent="0.2">
      <c r="A11" s="18"/>
      <c r="B11" s="5" t="s">
        <v>17</v>
      </c>
      <c r="C11" s="6" t="e">
        <f>#REF!+#REF!+#REF!+#REF!</f>
        <v>#REF!</v>
      </c>
      <c r="D11" s="6" t="e">
        <f>#REF!+#REF!+#REF!+#REF!</f>
        <v>#REF!</v>
      </c>
      <c r="E11" s="6" t="e">
        <f>#REF!+#REF!+#REF!+#REF!</f>
        <v>#REF!</v>
      </c>
      <c r="F11" s="6" t="e">
        <f>#REF!+#REF!+#REF!+#REF!</f>
        <v>#REF!</v>
      </c>
      <c r="G11" s="18"/>
      <c r="H11" s="18"/>
      <c r="I11" s="18"/>
      <c r="J11" s="18"/>
      <c r="K11" s="18"/>
      <c r="L11" s="18"/>
      <c r="M11" s="18"/>
      <c r="N11" s="18"/>
      <c r="O11" s="18"/>
      <c r="P11" s="18"/>
      <c r="Q11" s="18"/>
    </row>
    <row r="12" spans="1:17" s="13" customFormat="1" ht="12.75" x14ac:dyDescent="0.2">
      <c r="A12" s="18"/>
      <c r="B12" s="5" t="s">
        <v>13</v>
      </c>
      <c r="C12" s="6" t="e">
        <f>#REF!+#REF!+#REF!+#REF!</f>
        <v>#REF!</v>
      </c>
      <c r="D12" s="6" t="e">
        <f>#REF!+#REF!+#REF!+#REF!</f>
        <v>#REF!</v>
      </c>
      <c r="E12" s="6" t="e">
        <f>#REF!+#REF!+#REF!+#REF!</f>
        <v>#REF!</v>
      </c>
      <c r="F12" s="6" t="e">
        <f>#REF!+#REF!+#REF!+#REF!</f>
        <v>#REF!</v>
      </c>
      <c r="G12" s="18"/>
      <c r="H12" s="18"/>
      <c r="I12" s="18"/>
      <c r="J12" s="18"/>
      <c r="K12" s="18"/>
      <c r="L12" s="18"/>
      <c r="M12" s="18"/>
      <c r="N12" s="18"/>
      <c r="O12" s="18"/>
      <c r="P12" s="18"/>
      <c r="Q12" s="18"/>
    </row>
    <row r="13" spans="1:17" s="13" customFormat="1" ht="12.75" x14ac:dyDescent="0.2">
      <c r="A13" s="18"/>
      <c r="B13" s="5" t="s">
        <v>9</v>
      </c>
      <c r="C13" s="6" t="e">
        <f>#REF!+#REF!+#REF!+#REF!</f>
        <v>#REF!</v>
      </c>
      <c r="D13" s="6" t="e">
        <f>#REF!+#REF!+#REF!+#REF!</f>
        <v>#REF!</v>
      </c>
      <c r="E13" s="6" t="e">
        <f>#REF!+#REF!+#REF!+#REF!</f>
        <v>#REF!</v>
      </c>
      <c r="F13" s="6" t="e">
        <f>#REF!+#REF!+#REF!+#REF!</f>
        <v>#REF!</v>
      </c>
      <c r="G13" s="18"/>
      <c r="H13" s="18"/>
      <c r="I13" s="18"/>
      <c r="J13" s="18"/>
      <c r="K13" s="18"/>
      <c r="L13" s="18"/>
      <c r="M13" s="18"/>
      <c r="N13" s="18"/>
      <c r="O13" s="18"/>
      <c r="P13" s="18"/>
      <c r="Q13" s="18"/>
    </row>
    <row r="14" spans="1:17" s="13" customFormat="1" ht="12.75" x14ac:dyDescent="0.2">
      <c r="A14" s="18"/>
      <c r="B14" s="5" t="s">
        <v>14</v>
      </c>
      <c r="C14" s="6" t="e">
        <f>#REF!+#REF!+#REF!+#REF!</f>
        <v>#REF!</v>
      </c>
      <c r="D14" s="6" t="e">
        <f>#REF!+#REF!+#REF!+#REF!</f>
        <v>#REF!</v>
      </c>
      <c r="E14" s="6" t="e">
        <f>#REF!+#REF!+#REF!+#REF!</f>
        <v>#REF!</v>
      </c>
      <c r="F14" s="6" t="e">
        <f>#REF!+#REF!+#REF!+#REF!</f>
        <v>#REF!</v>
      </c>
      <c r="G14" s="18"/>
      <c r="H14" s="18"/>
      <c r="I14" s="18"/>
      <c r="J14" s="18"/>
      <c r="K14" s="18"/>
      <c r="L14" s="18"/>
      <c r="M14" s="18"/>
      <c r="N14" s="18"/>
      <c r="O14" s="18"/>
      <c r="P14" s="18"/>
      <c r="Q14" s="18"/>
    </row>
    <row r="15" spans="1:17" s="13" customFormat="1" ht="12.75" x14ac:dyDescent="0.2">
      <c r="A15" s="18"/>
      <c r="B15" s="5" t="s">
        <v>16</v>
      </c>
      <c r="C15" s="6" t="e">
        <f>#REF!+#REF!+#REF!+#REF!</f>
        <v>#REF!</v>
      </c>
      <c r="D15" s="6" t="e">
        <f>#REF!+#REF!+#REF!+#REF!</f>
        <v>#REF!</v>
      </c>
      <c r="E15" s="6" t="e">
        <f>#REF!+#REF!+#REF!+#REF!</f>
        <v>#REF!</v>
      </c>
      <c r="F15" s="6" t="e">
        <f>#REF!+#REF!+#REF!+#REF!</f>
        <v>#REF!</v>
      </c>
      <c r="G15" s="18"/>
      <c r="H15" s="18"/>
      <c r="I15" s="18"/>
      <c r="J15" s="18"/>
      <c r="K15" s="18"/>
      <c r="L15" s="18"/>
      <c r="M15" s="18"/>
      <c r="N15" s="18"/>
      <c r="O15" s="18"/>
      <c r="P15" s="18"/>
      <c r="Q15" s="18"/>
    </row>
    <row r="16" spans="1:17" s="13" customFormat="1" ht="12.75" x14ac:dyDescent="0.2">
      <c r="A16" s="18"/>
      <c r="B16" s="5" t="s">
        <v>10</v>
      </c>
      <c r="C16" s="6" t="e">
        <f>#REF!+#REF!+#REF!+#REF!</f>
        <v>#REF!</v>
      </c>
      <c r="D16" s="6" t="e">
        <f>#REF!+#REF!+#REF!+#REF!</f>
        <v>#REF!</v>
      </c>
      <c r="E16" s="6" t="e">
        <f>#REF!+#REF!+#REF!+#REF!</f>
        <v>#REF!</v>
      </c>
      <c r="F16" s="6" t="e">
        <f>#REF!+#REF!+#REF!+#REF!</f>
        <v>#REF!</v>
      </c>
      <c r="G16" s="26"/>
      <c r="H16" s="26"/>
      <c r="I16" s="18"/>
      <c r="J16" s="18"/>
      <c r="K16" s="18"/>
      <c r="L16" s="18"/>
      <c r="M16" s="18"/>
      <c r="N16" s="18"/>
      <c r="O16" s="18"/>
      <c r="P16" s="18"/>
      <c r="Q16" s="18"/>
    </row>
    <row r="17" spans="1:17" s="13" customFormat="1" ht="12.75" x14ac:dyDescent="0.2">
      <c r="A17" s="18"/>
      <c r="B17" s="5" t="s">
        <v>11</v>
      </c>
      <c r="C17" s="6" t="e">
        <f>#REF!+#REF!+#REF!+#REF!</f>
        <v>#REF!</v>
      </c>
      <c r="D17" s="6" t="e">
        <f>#REF!+#REF!+#REF!+#REF!</f>
        <v>#REF!</v>
      </c>
      <c r="E17" s="6" t="e">
        <f>#REF!+#REF!+#REF!+#REF!</f>
        <v>#REF!</v>
      </c>
      <c r="F17" s="6" t="e">
        <f>#REF!+#REF!+#REF!+#REF!</f>
        <v>#REF!</v>
      </c>
      <c r="G17" s="18"/>
      <c r="H17" s="18"/>
      <c r="I17" s="18"/>
      <c r="J17" s="18"/>
      <c r="K17" s="18"/>
      <c r="L17" s="18"/>
      <c r="M17" s="18"/>
      <c r="N17" s="18"/>
      <c r="O17" s="18"/>
      <c r="P17" s="18"/>
      <c r="Q17" s="18"/>
    </row>
    <row r="18" spans="1:17" s="13" customFormat="1" ht="12.75" x14ac:dyDescent="0.2">
      <c r="A18" s="18"/>
      <c r="B18" s="5" t="s">
        <v>15</v>
      </c>
      <c r="C18" s="6" t="e">
        <f>#REF!+#REF!+#REF!+#REF!</f>
        <v>#REF!</v>
      </c>
      <c r="D18" s="6" t="e">
        <f>#REF!+#REF!+#REF!+#REF!</f>
        <v>#REF!</v>
      </c>
      <c r="E18" s="6" t="e">
        <f>#REF!+#REF!+#REF!+#REF!</f>
        <v>#REF!</v>
      </c>
      <c r="F18" s="6" t="e">
        <f>#REF!+#REF!+#REF!+#REF!</f>
        <v>#REF!</v>
      </c>
      <c r="G18" s="18"/>
      <c r="H18" s="18"/>
      <c r="I18" s="18"/>
      <c r="J18" s="18"/>
      <c r="K18" s="18"/>
      <c r="L18" s="18"/>
      <c r="M18" s="18"/>
      <c r="N18" s="18"/>
      <c r="O18" s="18"/>
      <c r="P18" s="18"/>
      <c r="Q18" s="18"/>
    </row>
    <row r="19" spans="1:17" s="13" customFormat="1" ht="12.75" x14ac:dyDescent="0.2">
      <c r="A19" s="18" t="s">
        <v>26</v>
      </c>
      <c r="B19" s="5"/>
      <c r="C19" s="23" t="e">
        <f>SUM(C10:C18)</f>
        <v>#REF!</v>
      </c>
      <c r="D19" s="23" t="e">
        <f>SUM(D10:D18)</f>
        <v>#REF!</v>
      </c>
      <c r="E19" s="23" t="e">
        <f>SUM(E10:E18)</f>
        <v>#REF!</v>
      </c>
      <c r="F19" s="23" t="e">
        <f>SUM(F10:F18)</f>
        <v>#REF!</v>
      </c>
      <c r="G19" s="18"/>
      <c r="H19" s="18"/>
      <c r="I19" s="18"/>
      <c r="J19" s="18"/>
      <c r="K19" s="18"/>
      <c r="L19" s="18"/>
      <c r="M19" s="18"/>
      <c r="N19" s="18"/>
      <c r="O19" s="18"/>
      <c r="P19" s="18"/>
      <c r="Q19" s="18"/>
    </row>
    <row r="20" spans="1:17" s="13" customFormat="1" ht="12.75" x14ac:dyDescent="0.2">
      <c r="A20" s="18"/>
      <c r="B20" s="5"/>
      <c r="C20" s="6"/>
      <c r="D20" s="6"/>
      <c r="E20" s="6"/>
      <c r="F20" s="6"/>
      <c r="G20" s="18"/>
      <c r="H20" s="18"/>
      <c r="I20" s="18"/>
      <c r="J20" s="18"/>
      <c r="K20" s="18"/>
      <c r="L20" s="18"/>
      <c r="M20" s="18"/>
      <c r="N20" s="18"/>
      <c r="O20" s="18"/>
      <c r="P20" s="18"/>
      <c r="Q20" s="18"/>
    </row>
    <row r="21" spans="1:17" s="13" customFormat="1" ht="12.75" x14ac:dyDescent="0.2">
      <c r="A21" s="18" t="s">
        <v>28</v>
      </c>
      <c r="B21" s="3"/>
      <c r="C21" s="6">
        <v>0</v>
      </c>
      <c r="D21" s="6">
        <v>0</v>
      </c>
      <c r="E21" s="6">
        <v>0</v>
      </c>
      <c r="F21" s="6">
        <v>0</v>
      </c>
      <c r="G21" s="18"/>
      <c r="H21" s="18"/>
      <c r="I21" s="18"/>
      <c r="J21" s="18"/>
      <c r="K21" s="18"/>
      <c r="L21" s="18"/>
      <c r="M21" s="18"/>
      <c r="N21" s="18"/>
      <c r="O21" s="18"/>
      <c r="P21" s="18"/>
      <c r="Q21" s="18"/>
    </row>
    <row r="22" spans="1:17" s="13" customFormat="1" ht="12.75" x14ac:dyDescent="0.2">
      <c r="A22" s="18"/>
      <c r="B22" s="2"/>
      <c r="C22" s="6"/>
      <c r="D22" s="6"/>
      <c r="E22" s="6"/>
      <c r="F22" s="6"/>
      <c r="G22" s="18"/>
      <c r="H22" s="18"/>
      <c r="I22" s="18"/>
      <c r="J22" s="18"/>
      <c r="K22" s="18"/>
      <c r="L22" s="18"/>
      <c r="M22" s="18"/>
      <c r="N22" s="18"/>
      <c r="O22" s="18"/>
      <c r="P22" s="18"/>
      <c r="Q22" s="18"/>
    </row>
    <row r="23" spans="1:17" s="13" customFormat="1" ht="12.75" x14ac:dyDescent="0.2">
      <c r="A23" s="18" t="s">
        <v>4</v>
      </c>
      <c r="B23" s="5"/>
      <c r="C23" s="23" t="e">
        <f>C19+C21</f>
        <v>#REF!</v>
      </c>
      <c r="D23" s="23" t="e">
        <f>D19+D21</f>
        <v>#REF!</v>
      </c>
      <c r="E23" s="23" t="e">
        <f>E19+E21</f>
        <v>#REF!</v>
      </c>
      <c r="F23" s="23" t="e">
        <f>F19+F21</f>
        <v>#REF!</v>
      </c>
      <c r="G23" s="18"/>
      <c r="H23" s="18"/>
      <c r="I23" s="18"/>
      <c r="J23" s="18"/>
      <c r="K23" s="18"/>
      <c r="L23" s="18"/>
      <c r="M23" s="18"/>
      <c r="N23" s="18"/>
      <c r="O23" s="18"/>
      <c r="P23" s="18"/>
      <c r="Q23" s="18"/>
    </row>
    <row r="24" spans="1:17" s="13" customFormat="1" ht="12.75" x14ac:dyDescent="0.2">
      <c r="A24" s="18"/>
      <c r="B24" s="2"/>
      <c r="C24" s="6"/>
      <c r="D24" s="6"/>
      <c r="E24" s="6"/>
      <c r="F24" s="6"/>
      <c r="G24" s="18"/>
      <c r="H24" s="18"/>
      <c r="I24" s="18"/>
      <c r="J24" s="18"/>
      <c r="K24" s="18"/>
      <c r="L24" s="18"/>
      <c r="M24" s="18"/>
      <c r="N24" s="18"/>
      <c r="O24" s="18"/>
      <c r="P24" s="18"/>
      <c r="Q24" s="18"/>
    </row>
    <row r="25" spans="1:17" s="13" customFormat="1" ht="13.5" thickBot="1" x14ac:dyDescent="0.25">
      <c r="A25" s="18" t="s">
        <v>5</v>
      </c>
      <c r="B25" s="3"/>
      <c r="C25" s="10" t="e">
        <f>C7+C19+C21</f>
        <v>#REF!</v>
      </c>
      <c r="D25" s="10" t="e">
        <f>D7+D19+D21</f>
        <v>#REF!</v>
      </c>
      <c r="E25" s="10" t="e">
        <f>E7+E19+E21</f>
        <v>#REF!</v>
      </c>
      <c r="F25" s="10" t="e">
        <f>F7+F19+F21</f>
        <v>#REF!</v>
      </c>
      <c r="G25" s="18"/>
      <c r="H25" s="18"/>
      <c r="I25" s="18"/>
      <c r="J25" s="18"/>
      <c r="K25" s="18"/>
      <c r="L25" s="18"/>
      <c r="M25" s="18"/>
      <c r="N25" s="18"/>
      <c r="O25" s="18"/>
      <c r="P25" s="18"/>
      <c r="Q25" s="18"/>
    </row>
    <row r="26" spans="1:17" s="13" customFormat="1" ht="13.5" thickTop="1" x14ac:dyDescent="0.2">
      <c r="A26" s="18"/>
      <c r="C26" s="18"/>
      <c r="D26" s="18"/>
      <c r="E26" s="18"/>
      <c r="F26" s="18"/>
      <c r="G26" s="18"/>
      <c r="H26" s="18"/>
      <c r="I26" s="18"/>
      <c r="J26" s="18"/>
      <c r="K26" s="18"/>
      <c r="L26" s="18"/>
      <c r="M26" s="18"/>
      <c r="N26" s="18"/>
      <c r="O26" s="18"/>
      <c r="P26" s="18"/>
      <c r="Q26" s="18"/>
    </row>
    <row r="27" spans="1:17" s="13" customFormat="1" ht="12.75" x14ac:dyDescent="0.2">
      <c r="A27" s="18" t="s">
        <v>6</v>
      </c>
      <c r="B27" s="15"/>
      <c r="C27" s="6"/>
      <c r="D27" s="4"/>
      <c r="E27" s="6"/>
      <c r="F27" s="4"/>
      <c r="G27" s="6"/>
      <c r="H27" s="18"/>
      <c r="I27" s="18"/>
      <c r="J27" s="18"/>
      <c r="K27" s="18"/>
      <c r="L27" s="18"/>
      <c r="M27" s="18"/>
      <c r="N27" s="18"/>
      <c r="O27" s="18"/>
      <c r="P27" s="18"/>
      <c r="Q27" s="18"/>
    </row>
    <row r="28" spans="1:17" s="13" customFormat="1" ht="12.75" x14ac:dyDescent="0.2">
      <c r="A28" s="18"/>
      <c r="B28" s="5" t="s">
        <v>25</v>
      </c>
      <c r="C28" s="21" t="e">
        <f>#REF!+#REF!+#REF!+#REF!</f>
        <v>#REF!</v>
      </c>
      <c r="D28" s="21" t="e">
        <f>#REF!+#REF!+#REF!+#REF!</f>
        <v>#REF!</v>
      </c>
      <c r="E28" s="21" t="e">
        <f>#REF!+#REF!+#REF!+#REF!</f>
        <v>#REF!</v>
      </c>
      <c r="F28" s="21" t="e">
        <f>#REF!+#REF!+#REF!+#REF!</f>
        <v>#REF!</v>
      </c>
      <c r="G28" s="18"/>
      <c r="H28" s="18"/>
      <c r="I28" s="18"/>
      <c r="J28" s="18"/>
      <c r="K28" s="18"/>
      <c r="L28" s="18"/>
      <c r="M28" s="18"/>
      <c r="N28" s="18"/>
      <c r="O28" s="18"/>
      <c r="P28" s="18"/>
      <c r="Q28" s="18"/>
    </row>
    <row r="29" spans="1:17" s="13" customFormat="1" ht="12.75" x14ac:dyDescent="0.2">
      <c r="A29" s="18"/>
      <c r="B29" s="5" t="s">
        <v>18</v>
      </c>
      <c r="C29" s="6" t="e">
        <f>#REF!+#REF!+#REF!+#REF!</f>
        <v>#REF!</v>
      </c>
      <c r="D29" s="6" t="e">
        <f>#REF!+#REF!+#REF!+#REF!</f>
        <v>#REF!</v>
      </c>
      <c r="E29" s="6" t="e">
        <f>#REF!+#REF!+#REF!+#REF!</f>
        <v>#REF!</v>
      </c>
      <c r="F29" s="6" t="e">
        <f>#REF!+#REF!+#REF!+#REF!</f>
        <v>#REF!</v>
      </c>
      <c r="G29" s="18"/>
      <c r="H29" s="18"/>
      <c r="I29" s="18"/>
      <c r="J29" s="18"/>
      <c r="K29" s="18"/>
      <c r="L29" s="18"/>
      <c r="M29" s="18"/>
      <c r="N29" s="18"/>
      <c r="O29" s="18"/>
      <c r="P29" s="18"/>
      <c r="Q29" s="18"/>
    </row>
    <row r="30" spans="1:17" s="13" customFormat="1" ht="12.75" x14ac:dyDescent="0.2">
      <c r="A30" s="18"/>
      <c r="B30" s="5" t="s">
        <v>19</v>
      </c>
      <c r="C30" s="6" t="e">
        <f>#REF!+#REF!+#REF!+#REF!</f>
        <v>#REF!</v>
      </c>
      <c r="D30" s="6" t="e">
        <f>#REF!+#REF!+#REF!+#REF!</f>
        <v>#REF!</v>
      </c>
      <c r="E30" s="6" t="e">
        <f>#REF!+#REF!+#REF!+#REF!</f>
        <v>#REF!</v>
      </c>
      <c r="F30" s="6" t="e">
        <f>#REF!+#REF!+#REF!+#REF!</f>
        <v>#REF!</v>
      </c>
      <c r="G30" s="18"/>
      <c r="H30" s="18"/>
      <c r="I30" s="18"/>
      <c r="J30" s="18"/>
      <c r="K30" s="18"/>
      <c r="L30" s="18"/>
      <c r="M30" s="18"/>
      <c r="N30" s="18"/>
      <c r="O30" s="18"/>
      <c r="P30" s="18"/>
      <c r="Q30" s="18"/>
    </row>
    <row r="31" spans="1:17" s="13" customFormat="1" ht="12.75" x14ac:dyDescent="0.2">
      <c r="A31" s="18"/>
      <c r="B31" s="5" t="s">
        <v>20</v>
      </c>
      <c r="C31" s="6" t="e">
        <f>#REF!+#REF!+#REF!+#REF!</f>
        <v>#REF!</v>
      </c>
      <c r="D31" s="6" t="e">
        <f>#REF!+#REF!+#REF!+#REF!</f>
        <v>#REF!</v>
      </c>
      <c r="E31" s="6" t="e">
        <f>#REF!+#REF!+#REF!+#REF!</f>
        <v>#REF!</v>
      </c>
      <c r="F31" s="6" t="e">
        <f>#REF!+#REF!+#REF!+#REF!</f>
        <v>#REF!</v>
      </c>
      <c r="G31" s="18"/>
      <c r="H31" s="18"/>
      <c r="I31" s="18"/>
      <c r="J31" s="18"/>
      <c r="K31" s="18"/>
      <c r="L31" s="18"/>
      <c r="M31" s="18"/>
      <c r="N31" s="18"/>
      <c r="O31" s="18"/>
      <c r="P31" s="18"/>
      <c r="Q31" s="18"/>
    </row>
    <row r="32" spans="1:17" s="18" customFormat="1" ht="12.75" x14ac:dyDescent="0.2">
      <c r="B32" s="5" t="s">
        <v>21</v>
      </c>
      <c r="C32" s="6" t="e">
        <f>#REF!+#REF!+#REF!+#REF!</f>
        <v>#REF!</v>
      </c>
      <c r="D32" s="6" t="e">
        <f>#REF!+#REF!+#REF!+#REF!</f>
        <v>#REF!</v>
      </c>
      <c r="E32" s="6" t="e">
        <f>#REF!+#REF!+#REF!+#REF!</f>
        <v>#REF!</v>
      </c>
      <c r="F32" s="6" t="e">
        <f>#REF!+#REF!+#REF!+#REF!</f>
        <v>#REF!</v>
      </c>
    </row>
    <row r="33" spans="1:9" s="18" customFormat="1" ht="12.75" x14ac:dyDescent="0.2">
      <c r="B33" s="5" t="s">
        <v>1</v>
      </c>
      <c r="C33" s="6" t="e">
        <f>#REF!+#REF!+#REF!+#REF!</f>
        <v>#REF!</v>
      </c>
      <c r="D33" s="6" t="e">
        <f>#REF!+#REF!+#REF!+#REF!</f>
        <v>#REF!</v>
      </c>
      <c r="E33" s="6" t="e">
        <f>#REF!+#REF!+#REF!+#REF!</f>
        <v>#REF!</v>
      </c>
      <c r="F33" s="6" t="e">
        <f>#REF!+#REF!+#REF!+#REF!</f>
        <v>#REF!</v>
      </c>
    </row>
    <row r="34" spans="1:9" s="18" customFormat="1" ht="12.75" x14ac:dyDescent="0.2">
      <c r="B34" s="5" t="s">
        <v>22</v>
      </c>
      <c r="C34" s="6" t="e">
        <f>#REF!+#REF!+#REF!+#REF!</f>
        <v>#REF!</v>
      </c>
      <c r="D34" s="6" t="e">
        <f>#REF!+#REF!+#REF!+#REF!</f>
        <v>#REF!</v>
      </c>
      <c r="E34" s="6" t="e">
        <f>#REF!+#REF!+#REF!+#REF!</f>
        <v>#REF!</v>
      </c>
      <c r="F34" s="6" t="e">
        <f>#REF!+#REF!+#REF!+#REF!</f>
        <v>#REF!</v>
      </c>
    </row>
    <row r="35" spans="1:9" s="18" customFormat="1" ht="12.75" x14ac:dyDescent="0.2">
      <c r="A35" s="18" t="s">
        <v>27</v>
      </c>
      <c r="B35" s="15"/>
      <c r="C35" s="23" t="e">
        <f>SUM(C28:C34)</f>
        <v>#REF!</v>
      </c>
      <c r="D35" s="23" t="e">
        <f>SUM(D28:D34)</f>
        <v>#REF!</v>
      </c>
      <c r="E35" s="23" t="e">
        <f>SUM(E28:E34)</f>
        <v>#REF!</v>
      </c>
      <c r="F35" s="23" t="e">
        <f>SUM(F28:F34)</f>
        <v>#REF!</v>
      </c>
    </row>
    <row r="36" spans="1:9" s="18" customFormat="1" ht="12.75" x14ac:dyDescent="0.2">
      <c r="B36" s="15"/>
      <c r="C36" s="6"/>
      <c r="D36" s="4"/>
      <c r="E36" s="4"/>
      <c r="F36" s="4"/>
      <c r="G36" s="4"/>
    </row>
    <row r="37" spans="1:9" s="19" customFormat="1" ht="12.75" x14ac:dyDescent="0.2">
      <c r="A37" s="18" t="s">
        <v>29</v>
      </c>
      <c r="B37" s="4"/>
      <c r="C37" s="4">
        <v>0</v>
      </c>
      <c r="D37" s="4">
        <v>0</v>
      </c>
      <c r="E37" s="4">
        <v>0</v>
      </c>
      <c r="F37" s="4">
        <v>0</v>
      </c>
      <c r="G37" s="4"/>
    </row>
    <row r="38" spans="1:9" s="19" customFormat="1" ht="12.75" x14ac:dyDescent="0.2">
      <c r="A38" s="18"/>
      <c r="B38" s="4"/>
      <c r="C38" s="4"/>
      <c r="D38" s="4"/>
      <c r="E38" s="4"/>
      <c r="F38" s="4"/>
      <c r="G38" s="4"/>
    </row>
    <row r="39" spans="1:9" s="19" customFormat="1" ht="12.75" x14ac:dyDescent="0.2">
      <c r="A39" s="18" t="s">
        <v>7</v>
      </c>
      <c r="B39" s="15"/>
      <c r="C39" s="23" t="e">
        <f>C35+C37</f>
        <v>#REF!</v>
      </c>
      <c r="D39" s="23" t="e">
        <f>D35+D37</f>
        <v>#REF!</v>
      </c>
      <c r="E39" s="23" t="e">
        <f>E35+E37</f>
        <v>#REF!</v>
      </c>
      <c r="F39" s="23" t="e">
        <f>F35+F37</f>
        <v>#REF!</v>
      </c>
      <c r="G39" s="4"/>
    </row>
    <row r="40" spans="1:9" s="19" customFormat="1" ht="12.75" x14ac:dyDescent="0.2">
      <c r="A40" s="18"/>
      <c r="B40" s="4"/>
      <c r="C40" s="4"/>
      <c r="D40" s="4"/>
      <c r="E40" s="4"/>
      <c r="F40" s="4"/>
      <c r="G40" s="4"/>
    </row>
    <row r="41" spans="1:9" s="19" customFormat="1" ht="13.5" thickBot="1" x14ac:dyDescent="0.25">
      <c r="A41" s="18" t="s">
        <v>8</v>
      </c>
      <c r="B41" s="4"/>
      <c r="C41" s="24" t="e">
        <f>C25-(C35+C37)</f>
        <v>#REF!</v>
      </c>
      <c r="D41" s="24" t="e">
        <f>D25-(D35+D37)</f>
        <v>#REF!</v>
      </c>
      <c r="E41" s="24" t="e">
        <f>E25-(E35+E37)</f>
        <v>#REF!</v>
      </c>
      <c r="F41" s="24" t="e">
        <f>F25-(F35+F37)</f>
        <v>#REF!</v>
      </c>
      <c r="G41" s="4"/>
      <c r="I41" s="25"/>
    </row>
    <row r="42" spans="1:9" s="19" customFormat="1" ht="13.5" thickTop="1" x14ac:dyDescent="0.2">
      <c r="A42" s="13"/>
      <c r="B42" s="4"/>
      <c r="C42" s="4"/>
      <c r="D42" s="4"/>
      <c r="E42" s="4"/>
      <c r="F42" s="4"/>
      <c r="G42" s="4"/>
    </row>
    <row r="43" spans="1:9" s="19" customFormat="1" ht="12.75" x14ac:dyDescent="0.2">
      <c r="A43" s="14" t="s">
        <v>24</v>
      </c>
      <c r="B43" s="4"/>
      <c r="C43" s="16" t="e">
        <f>C41/C35</f>
        <v>#REF!</v>
      </c>
      <c r="D43" s="16" t="e">
        <f>D41/D35</f>
        <v>#REF!</v>
      </c>
      <c r="E43" s="16" t="e">
        <f>E41/E35</f>
        <v>#REF!</v>
      </c>
      <c r="F43" s="16" t="e">
        <f>F41/F35</f>
        <v>#REF!</v>
      </c>
      <c r="G43" s="4"/>
    </row>
    <row r="44" spans="1:9" s="19" customFormat="1" ht="12.75" x14ac:dyDescent="0.2">
      <c r="A44" s="17"/>
      <c r="B44" s="4"/>
      <c r="C44" s="4"/>
      <c r="D44" s="4"/>
      <c r="E44" s="4"/>
      <c r="F44" s="4"/>
      <c r="G44" s="4"/>
    </row>
    <row r="45" spans="1:9" s="19" customFormat="1" ht="12.75" x14ac:dyDescent="0.2">
      <c r="A45" s="17" t="s">
        <v>23</v>
      </c>
      <c r="B45" s="4"/>
      <c r="C45" s="4" t="e">
        <f>C41-(C41*0.25)</f>
        <v>#REF!</v>
      </c>
      <c r="D45" s="4" t="e">
        <f>D41-(D41*0.25)</f>
        <v>#REF!</v>
      </c>
      <c r="E45" s="4" t="e">
        <f>E41-(E41*0.25)</f>
        <v>#REF!</v>
      </c>
      <c r="F45" s="4" t="e">
        <f>F41-(F41*0.25)</f>
        <v>#REF!</v>
      </c>
      <c r="G45" s="4"/>
    </row>
    <row r="46" spans="1:9" s="19" customFormat="1" ht="12.75" x14ac:dyDescent="0.2">
      <c r="A46" s="20"/>
      <c r="B46" s="4"/>
      <c r="C46" s="4"/>
      <c r="D46" s="4"/>
      <c r="E46" s="4"/>
      <c r="F46" s="4"/>
      <c r="G46" s="4"/>
    </row>
    <row r="47" spans="1:9" s="19" customFormat="1" ht="12.75" x14ac:dyDescent="0.2">
      <c r="A47" s="17"/>
      <c r="B47" s="4"/>
      <c r="C47" s="4"/>
      <c r="D47" s="4"/>
      <c r="E47" s="4"/>
      <c r="F47" s="4"/>
      <c r="G47" s="4"/>
    </row>
    <row r="48" spans="1:9" s="19" customFormat="1" ht="12.75" x14ac:dyDescent="0.2">
      <c r="A48" s="17"/>
      <c r="B48" s="4"/>
      <c r="C48" s="4"/>
      <c r="D48" s="21"/>
      <c r="E48" s="4"/>
      <c r="F48" s="21"/>
      <c r="G48" s="4"/>
    </row>
    <row r="49" s="19" customFormat="1" ht="12.75" x14ac:dyDescent="0.2"/>
  </sheetData>
  <mergeCells count="3">
    <mergeCell ref="A1:F1"/>
    <mergeCell ref="A2:F2"/>
    <mergeCell ref="A3:F3"/>
  </mergeCells>
  <printOptions horizontalCentered="1"/>
  <pageMargins left="0.7" right="0.7"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5BE8F-A878-4D93-B682-B336689789CE}">
  <sheetPr codeName="Sheet55"/>
  <dimension ref="A1:I98"/>
  <sheetViews>
    <sheetView showGridLines="0" zoomScaleNormal="100" workbookViewId="0">
      <selection activeCell="A46" sqref="A46:XFD46"/>
    </sheetView>
  </sheetViews>
  <sheetFormatPr defaultColWidth="17.7109375" defaultRowHeight="15" customHeight="1" x14ac:dyDescent="0.25"/>
  <cols>
    <col min="1" max="6" width="16.7109375" style="31" customWidth="1"/>
    <col min="7" max="16384" width="17.7109375" style="31"/>
  </cols>
  <sheetData>
    <row r="1" spans="1:6" ht="15" customHeight="1" x14ac:dyDescent="0.25">
      <c r="A1" s="83" t="s">
        <v>46</v>
      </c>
      <c r="B1" s="83"/>
      <c r="C1" s="83"/>
      <c r="D1" s="83"/>
      <c r="E1" s="83"/>
      <c r="F1" s="83"/>
    </row>
    <row r="2" spans="1:6" ht="15" customHeight="1" thickBot="1" x14ac:dyDescent="0.3">
      <c r="A2" s="82" t="s">
        <v>107</v>
      </c>
      <c r="B2" s="82"/>
      <c r="C2" s="82"/>
      <c r="D2" s="82"/>
      <c r="E2" s="82"/>
      <c r="F2" s="82"/>
    </row>
    <row r="3" spans="1:6" ht="15" customHeight="1" thickTop="1" x14ac:dyDescent="0.25"/>
    <row r="4" spans="1:6" ht="15" customHeight="1" x14ac:dyDescent="0.25">
      <c r="A4" s="101" t="s">
        <v>53</v>
      </c>
      <c r="B4" s="101"/>
      <c r="C4" s="101"/>
      <c r="D4" s="101"/>
      <c r="E4" s="101"/>
      <c r="F4" s="101"/>
    </row>
    <row r="5" spans="1:6" ht="15" customHeight="1" x14ac:dyDescent="0.25">
      <c r="A5" s="101"/>
      <c r="B5" s="101"/>
      <c r="C5" s="101"/>
      <c r="D5" s="101"/>
      <c r="E5" s="101"/>
      <c r="F5" s="101"/>
    </row>
    <row r="6" spans="1:6" ht="15" customHeight="1" x14ac:dyDescent="0.25">
      <c r="A6" s="101"/>
      <c r="B6" s="101"/>
      <c r="C6" s="101"/>
      <c r="D6" s="101"/>
      <c r="E6" s="101"/>
      <c r="F6" s="101"/>
    </row>
    <row r="7" spans="1:6" ht="15" customHeight="1" x14ac:dyDescent="0.25">
      <c r="A7" s="101"/>
      <c r="B7" s="101"/>
      <c r="C7" s="101"/>
      <c r="D7" s="101"/>
      <c r="E7" s="101"/>
      <c r="F7" s="101"/>
    </row>
    <row r="8" spans="1:6" ht="15" customHeight="1" x14ac:dyDescent="0.25">
      <c r="A8" s="105" t="s">
        <v>33</v>
      </c>
      <c r="B8" s="105"/>
      <c r="C8" s="105"/>
      <c r="D8" s="105"/>
      <c r="E8" s="105"/>
      <c r="F8" s="105"/>
    </row>
    <row r="9" spans="1:6" ht="15" customHeight="1" x14ac:dyDescent="0.25">
      <c r="A9" s="105"/>
      <c r="B9" s="105"/>
      <c r="C9" s="105"/>
      <c r="D9" s="105"/>
      <c r="E9" s="105"/>
      <c r="F9" s="105"/>
    </row>
    <row r="10" spans="1:6" ht="15" customHeight="1" x14ac:dyDescent="0.25">
      <c r="A10" s="102" t="s">
        <v>114</v>
      </c>
      <c r="B10" s="102"/>
      <c r="C10" s="102"/>
      <c r="D10" s="102"/>
      <c r="E10" s="102"/>
      <c r="F10" s="102"/>
    </row>
    <row r="11" spans="1:6" ht="15" customHeight="1" x14ac:dyDescent="0.25">
      <c r="A11" s="102"/>
      <c r="B11" s="102"/>
      <c r="C11" s="102"/>
      <c r="D11" s="102"/>
      <c r="E11" s="102"/>
      <c r="F11" s="102"/>
    </row>
    <row r="12" spans="1:6" ht="15" customHeight="1" x14ac:dyDescent="0.25">
      <c r="A12" s="102"/>
      <c r="B12" s="102"/>
      <c r="C12" s="102"/>
      <c r="D12" s="102"/>
      <c r="E12" s="102"/>
      <c r="F12" s="102"/>
    </row>
    <row r="13" spans="1:6" ht="15" customHeight="1" x14ac:dyDescent="0.25">
      <c r="A13" s="102"/>
      <c r="B13" s="102"/>
      <c r="C13" s="102"/>
      <c r="D13" s="102"/>
      <c r="E13" s="102"/>
      <c r="F13" s="102"/>
    </row>
    <row r="15" spans="1:6" ht="15" customHeight="1" x14ac:dyDescent="0.25">
      <c r="A15" s="104" t="s">
        <v>73</v>
      </c>
      <c r="B15" s="104"/>
      <c r="C15" s="72" t="s">
        <v>74</v>
      </c>
      <c r="D15" s="72" t="s">
        <v>81</v>
      </c>
      <c r="E15" s="72" t="s">
        <v>75</v>
      </c>
      <c r="F15" s="72" t="s">
        <v>86</v>
      </c>
    </row>
    <row r="16" spans="1:6" ht="30" customHeight="1" x14ac:dyDescent="0.25">
      <c r="A16" s="103" t="s">
        <v>113</v>
      </c>
      <c r="B16" s="103"/>
      <c r="C16" s="62">
        <v>30290000</v>
      </c>
      <c r="D16" s="62">
        <v>30290000</v>
      </c>
      <c r="E16" s="64" t="s">
        <v>111</v>
      </c>
      <c r="F16" s="65">
        <v>51912</v>
      </c>
    </row>
    <row r="17" spans="1:6" ht="30" customHeight="1" x14ac:dyDescent="0.25">
      <c r="A17" s="103" t="s">
        <v>110</v>
      </c>
      <c r="B17" s="103"/>
      <c r="C17" s="62">
        <f>11330000-'Utility Debt Service '!C20</f>
        <v>8460000</v>
      </c>
      <c r="D17" s="62">
        <f>11270000-'Utility Debt Service '!D20</f>
        <v>8410000</v>
      </c>
      <c r="E17" s="64" t="s">
        <v>111</v>
      </c>
      <c r="F17" s="65">
        <v>53373</v>
      </c>
    </row>
    <row r="18" spans="1:6" ht="30" customHeight="1" x14ac:dyDescent="0.25">
      <c r="A18" s="103" t="s">
        <v>82</v>
      </c>
      <c r="B18" s="103"/>
      <c r="C18" s="62">
        <v>30910000</v>
      </c>
      <c r="D18" s="62">
        <v>30210000</v>
      </c>
      <c r="E18" s="64" t="s">
        <v>80</v>
      </c>
      <c r="F18" s="65">
        <v>54103</v>
      </c>
    </row>
    <row r="19" spans="1:6" ht="30" customHeight="1" x14ac:dyDescent="0.25">
      <c r="A19" s="103" t="s">
        <v>83</v>
      </c>
      <c r="B19" s="103"/>
      <c r="C19" s="62">
        <v>7630000</v>
      </c>
      <c r="D19" s="62">
        <f>335000+5030000</f>
        <v>5365000</v>
      </c>
      <c r="E19" s="63" t="s">
        <v>79</v>
      </c>
      <c r="F19" s="65">
        <v>48625</v>
      </c>
    </row>
    <row r="20" spans="1:6" ht="30" customHeight="1" x14ac:dyDescent="0.25">
      <c r="A20" s="103" t="s">
        <v>104</v>
      </c>
      <c r="B20" s="103"/>
      <c r="C20" s="62">
        <v>2598000</v>
      </c>
      <c r="D20" s="62">
        <f>1260000</f>
        <v>1260000</v>
      </c>
      <c r="E20" s="63" t="s">
        <v>78</v>
      </c>
      <c r="F20" s="65">
        <v>46068</v>
      </c>
    </row>
    <row r="21" spans="1:6" ht="30" customHeight="1" x14ac:dyDescent="0.25">
      <c r="A21" s="103" t="s">
        <v>77</v>
      </c>
      <c r="B21" s="103"/>
      <c r="C21" s="62">
        <v>1462000</v>
      </c>
      <c r="D21" s="62">
        <v>833000</v>
      </c>
      <c r="E21" s="63" t="s">
        <v>79</v>
      </c>
      <c r="F21" s="65">
        <v>46068</v>
      </c>
    </row>
    <row r="22" spans="1:6" ht="30" customHeight="1" x14ac:dyDescent="0.25">
      <c r="A22" s="103" t="s">
        <v>85</v>
      </c>
      <c r="B22" s="103"/>
      <c r="C22" s="62">
        <v>4180000</v>
      </c>
      <c r="D22" s="62">
        <v>3655000</v>
      </c>
      <c r="E22" s="63" t="s">
        <v>78</v>
      </c>
      <c r="F22" s="65">
        <v>48990</v>
      </c>
    </row>
    <row r="23" spans="1:6" ht="15" customHeight="1" x14ac:dyDescent="0.25">
      <c r="A23" s="67"/>
      <c r="B23" s="67"/>
      <c r="C23" s="68"/>
      <c r="D23" s="68"/>
      <c r="E23" s="84"/>
      <c r="F23" s="69"/>
    </row>
    <row r="24" spans="1:6" ht="15" customHeight="1" x14ac:dyDescent="0.25">
      <c r="A24" s="67"/>
      <c r="B24" s="67"/>
      <c r="C24" s="68"/>
      <c r="D24" s="68"/>
      <c r="E24" s="84"/>
      <c r="F24" s="69"/>
    </row>
    <row r="25" spans="1:6" ht="15" customHeight="1" x14ac:dyDescent="0.25">
      <c r="A25" s="67"/>
      <c r="B25" s="67"/>
      <c r="C25" s="68"/>
      <c r="D25" s="68"/>
      <c r="E25" s="84"/>
      <c r="F25" s="69"/>
    </row>
    <row r="26" spans="1:6" ht="15" customHeight="1" x14ac:dyDescent="0.25">
      <c r="A26" s="67"/>
      <c r="B26" s="67"/>
      <c r="C26" s="68"/>
      <c r="D26" s="68"/>
      <c r="E26" s="84"/>
      <c r="F26" s="69"/>
    </row>
    <row r="27" spans="1:6" ht="15" customHeight="1" x14ac:dyDescent="0.25">
      <c r="A27" s="67"/>
      <c r="B27" s="67"/>
      <c r="C27" s="68"/>
      <c r="D27" s="68"/>
      <c r="E27" s="84"/>
      <c r="F27" s="69"/>
    </row>
    <row r="28" spans="1:6" ht="15" customHeight="1" x14ac:dyDescent="0.25">
      <c r="A28" s="67"/>
      <c r="B28" s="67"/>
      <c r="C28" s="68"/>
      <c r="D28" s="68"/>
      <c r="E28" s="84"/>
      <c r="F28" s="69"/>
    </row>
    <row r="29" spans="1:6" ht="15" customHeight="1" x14ac:dyDescent="0.25">
      <c r="A29" s="67"/>
      <c r="B29" s="67"/>
      <c r="C29" s="68"/>
      <c r="D29" s="68"/>
      <c r="E29" s="84"/>
      <c r="F29" s="69"/>
    </row>
    <row r="30" spans="1:6" ht="15" customHeight="1" x14ac:dyDescent="0.25">
      <c r="A30" s="67"/>
      <c r="B30" s="67"/>
      <c r="C30" s="68"/>
      <c r="D30" s="68"/>
      <c r="E30" s="84"/>
      <c r="F30" s="69"/>
    </row>
    <row r="31" spans="1:6" ht="15" customHeight="1" x14ac:dyDescent="0.25">
      <c r="A31" s="67"/>
      <c r="B31" s="67"/>
      <c r="C31" s="68"/>
      <c r="D31" s="68"/>
      <c r="E31" s="84"/>
      <c r="F31" s="69"/>
    </row>
    <row r="32" spans="1:6" ht="15" customHeight="1" x14ac:dyDescent="0.25">
      <c r="A32" s="67"/>
      <c r="B32" s="67"/>
      <c r="C32" s="68"/>
      <c r="D32" s="68"/>
      <c r="E32" s="84"/>
      <c r="F32" s="69"/>
    </row>
    <row r="33" spans="1:6" ht="15" customHeight="1" x14ac:dyDescent="0.25">
      <c r="A33" s="67"/>
      <c r="B33" s="67"/>
      <c r="C33" s="68"/>
      <c r="D33" s="68"/>
      <c r="E33" s="84"/>
      <c r="F33" s="69"/>
    </row>
    <row r="34" spans="1:6" ht="15" customHeight="1" x14ac:dyDescent="0.25">
      <c r="A34" s="67"/>
      <c r="B34" s="67"/>
      <c r="C34" s="68"/>
      <c r="D34" s="68"/>
      <c r="E34" s="84"/>
      <c r="F34" s="69"/>
    </row>
    <row r="35" spans="1:6" ht="15" customHeight="1" x14ac:dyDescent="0.25">
      <c r="A35" s="67"/>
      <c r="B35" s="67"/>
      <c r="C35" s="68"/>
      <c r="D35" s="68"/>
      <c r="E35" s="84"/>
      <c r="F35" s="69"/>
    </row>
    <row r="36" spans="1:6" ht="15" customHeight="1" x14ac:dyDescent="0.25">
      <c r="A36" s="67"/>
      <c r="B36" s="67"/>
      <c r="C36" s="68"/>
      <c r="D36" s="68"/>
      <c r="E36" s="84"/>
      <c r="F36" s="69"/>
    </row>
    <row r="37" spans="1:6" ht="15" customHeight="1" x14ac:dyDescent="0.25">
      <c r="A37" s="67"/>
      <c r="B37" s="67"/>
      <c r="C37" s="68"/>
      <c r="D37" s="68"/>
      <c r="E37" s="84"/>
      <c r="F37" s="69"/>
    </row>
    <row r="38" spans="1:6" ht="15" customHeight="1" x14ac:dyDescent="0.25">
      <c r="A38" s="67"/>
      <c r="B38" s="67"/>
      <c r="C38" s="68"/>
      <c r="D38" s="68"/>
      <c r="E38" s="84"/>
      <c r="F38" s="69"/>
    </row>
    <row r="39" spans="1:6" ht="15" customHeight="1" x14ac:dyDescent="0.25">
      <c r="A39" s="67"/>
      <c r="B39" s="67"/>
      <c r="C39" s="68"/>
      <c r="D39" s="68"/>
      <c r="E39" s="84"/>
      <c r="F39" s="69"/>
    </row>
    <row r="40" spans="1:6" ht="15" customHeight="1" x14ac:dyDescent="0.25">
      <c r="A40" s="67"/>
      <c r="B40" s="67"/>
      <c r="C40" s="68"/>
      <c r="D40" s="68"/>
      <c r="E40" s="84"/>
      <c r="F40" s="69"/>
    </row>
    <row r="41" spans="1:6" ht="15" customHeight="1" x14ac:dyDescent="0.25">
      <c r="A41" s="67"/>
      <c r="B41" s="67"/>
      <c r="C41" s="68"/>
      <c r="D41" s="68"/>
      <c r="E41" s="84"/>
      <c r="F41" s="69"/>
    </row>
    <row r="42" spans="1:6" ht="15" customHeight="1" x14ac:dyDescent="0.25">
      <c r="A42" s="67"/>
      <c r="B42" s="67"/>
      <c r="C42" s="68"/>
      <c r="D42" s="68"/>
      <c r="E42" s="84"/>
      <c r="F42" s="69"/>
    </row>
    <row r="43" spans="1:6" ht="15" customHeight="1" x14ac:dyDescent="0.25">
      <c r="A43" s="67"/>
      <c r="B43" s="67"/>
      <c r="C43" s="68"/>
      <c r="D43" s="68"/>
      <c r="E43" s="84"/>
      <c r="F43" s="69"/>
    </row>
    <row r="44" spans="1:6" ht="15" customHeight="1" x14ac:dyDescent="0.25">
      <c r="A44" s="67"/>
      <c r="B44" s="67"/>
      <c r="C44" s="68"/>
      <c r="D44" s="68"/>
      <c r="E44" s="84"/>
      <c r="F44" s="69"/>
    </row>
    <row r="45" spans="1:6" ht="15" customHeight="1" x14ac:dyDescent="0.25">
      <c r="A45" s="67"/>
      <c r="B45" s="67"/>
      <c r="C45" s="68"/>
      <c r="D45" s="68"/>
      <c r="E45" s="84"/>
      <c r="F45" s="69"/>
    </row>
    <row r="46" spans="1:6" ht="15" customHeight="1" x14ac:dyDescent="0.25">
      <c r="A46" s="67"/>
      <c r="B46" s="67"/>
      <c r="C46" s="68"/>
      <c r="D46" s="68"/>
      <c r="E46" s="84"/>
      <c r="F46" s="69"/>
    </row>
    <row r="47" spans="1:6" ht="15" customHeight="1" thickBot="1" x14ac:dyDescent="0.3">
      <c r="A47" s="82"/>
      <c r="B47" s="82"/>
      <c r="C47" s="82"/>
      <c r="D47" s="82"/>
      <c r="E47" s="82"/>
      <c r="F47" s="82"/>
    </row>
    <row r="48" spans="1:6" ht="15" customHeight="1" thickTop="1" x14ac:dyDescent="0.25">
      <c r="A48" s="105" t="s">
        <v>35</v>
      </c>
      <c r="B48" s="105"/>
      <c r="C48" s="105"/>
      <c r="D48" s="105"/>
      <c r="E48" s="105"/>
      <c r="F48" s="105"/>
    </row>
    <row r="49" spans="1:9" ht="15" customHeight="1" x14ac:dyDescent="0.25">
      <c r="A49" s="105"/>
      <c r="B49" s="105"/>
      <c r="C49" s="105"/>
      <c r="D49" s="105"/>
      <c r="E49" s="105"/>
      <c r="F49" s="105"/>
    </row>
    <row r="50" spans="1:9" ht="15" customHeight="1" x14ac:dyDescent="0.25">
      <c r="A50" s="101" t="s">
        <v>54</v>
      </c>
      <c r="B50" s="101"/>
      <c r="C50" s="101"/>
      <c r="D50" s="101"/>
      <c r="E50" s="101"/>
      <c r="F50" s="101"/>
      <c r="I50" s="75"/>
    </row>
    <row r="51" spans="1:9" ht="15" customHeight="1" x14ac:dyDescent="0.25">
      <c r="A51" s="101"/>
      <c r="B51" s="101"/>
      <c r="C51" s="101"/>
      <c r="D51" s="101"/>
      <c r="E51" s="101"/>
      <c r="F51" s="101"/>
      <c r="I51" s="75"/>
    </row>
    <row r="52" spans="1:9" ht="15" customHeight="1" x14ac:dyDescent="0.25">
      <c r="A52" s="101"/>
      <c r="B52" s="101"/>
      <c r="C52" s="101"/>
      <c r="D52" s="101"/>
      <c r="E52" s="101"/>
      <c r="F52" s="101"/>
      <c r="I52" s="75"/>
    </row>
    <row r="53" spans="1:9" ht="15" customHeight="1" x14ac:dyDescent="0.25">
      <c r="A53" s="101"/>
      <c r="B53" s="101"/>
      <c r="C53" s="101"/>
      <c r="D53" s="101"/>
      <c r="E53" s="101"/>
      <c r="F53" s="101"/>
      <c r="I53" s="75"/>
    </row>
    <row r="54" spans="1:9" ht="15" customHeight="1" x14ac:dyDescent="0.25">
      <c r="I54" s="76"/>
    </row>
    <row r="55" spans="1:9" ht="15" customHeight="1" x14ac:dyDescent="0.25">
      <c r="A55" s="101" t="s">
        <v>56</v>
      </c>
      <c r="B55" s="101"/>
      <c r="C55" s="101"/>
      <c r="D55" s="101"/>
      <c r="E55" s="101"/>
      <c r="F55" s="101"/>
      <c r="I55" s="75"/>
    </row>
    <row r="56" spans="1:9" ht="15" customHeight="1" x14ac:dyDescent="0.25">
      <c r="A56" s="101"/>
      <c r="B56" s="101"/>
      <c r="C56" s="101"/>
      <c r="D56" s="101"/>
      <c r="E56" s="101"/>
      <c r="F56" s="101"/>
      <c r="I56" s="75"/>
    </row>
    <row r="57" spans="1:9" ht="15" customHeight="1" x14ac:dyDescent="0.25">
      <c r="A57" s="71"/>
      <c r="B57" s="71"/>
      <c r="C57" s="71"/>
      <c r="D57" s="71"/>
      <c r="E57" s="71"/>
      <c r="F57" s="71"/>
      <c r="I57" s="75"/>
    </row>
    <row r="58" spans="1:9" ht="15" customHeight="1" x14ac:dyDescent="0.25">
      <c r="A58" s="101" t="s">
        <v>47</v>
      </c>
      <c r="B58" s="101"/>
      <c r="C58" s="101"/>
      <c r="D58" s="101"/>
      <c r="E58" s="101"/>
      <c r="F58" s="101"/>
      <c r="I58" s="77"/>
    </row>
    <row r="59" spans="1:9" ht="15" customHeight="1" x14ac:dyDescent="0.25">
      <c r="A59" s="101"/>
      <c r="B59" s="101"/>
      <c r="C59" s="101"/>
      <c r="D59" s="101"/>
      <c r="E59" s="101"/>
      <c r="F59" s="101"/>
      <c r="I59" s="77"/>
    </row>
    <row r="60" spans="1:9" ht="15" customHeight="1" x14ac:dyDescent="0.25">
      <c r="A60" s="101"/>
      <c r="B60" s="101"/>
      <c r="C60" s="101"/>
      <c r="D60" s="101"/>
      <c r="E60" s="101"/>
      <c r="F60" s="101"/>
      <c r="I60" s="77"/>
    </row>
    <row r="61" spans="1:9" ht="15" customHeight="1" x14ac:dyDescent="0.25">
      <c r="A61" s="101"/>
      <c r="B61" s="101"/>
      <c r="C61" s="101"/>
      <c r="D61" s="101"/>
      <c r="E61" s="101"/>
      <c r="F61" s="101"/>
      <c r="I61" s="77"/>
    </row>
    <row r="62" spans="1:9" ht="15" customHeight="1" x14ac:dyDescent="0.25">
      <c r="A62" s="101"/>
      <c r="B62" s="101"/>
      <c r="C62" s="101"/>
      <c r="D62" s="101"/>
      <c r="E62" s="101"/>
      <c r="F62" s="101"/>
      <c r="I62" s="77"/>
    </row>
    <row r="64" spans="1:9" ht="15" customHeight="1" x14ac:dyDescent="0.25">
      <c r="A64" s="101" t="s">
        <v>48</v>
      </c>
      <c r="B64" s="101"/>
      <c r="C64" s="101"/>
      <c r="D64" s="101"/>
      <c r="E64" s="101"/>
      <c r="F64" s="101"/>
    </row>
    <row r="65" spans="1:6" ht="15" customHeight="1" x14ac:dyDescent="0.25">
      <c r="A65" s="101"/>
      <c r="B65" s="101"/>
      <c r="C65" s="101"/>
      <c r="D65" s="101"/>
      <c r="E65" s="101"/>
      <c r="F65" s="101"/>
    </row>
    <row r="66" spans="1:6" ht="15" customHeight="1" x14ac:dyDescent="0.25">
      <c r="A66" s="101"/>
      <c r="B66" s="101"/>
      <c r="C66" s="101"/>
      <c r="D66" s="101"/>
      <c r="E66" s="101"/>
      <c r="F66" s="101"/>
    </row>
    <row r="67" spans="1:6" ht="15" customHeight="1" x14ac:dyDescent="0.25">
      <c r="A67" s="71"/>
      <c r="B67" s="71"/>
      <c r="C67" s="71"/>
      <c r="D67" s="71"/>
      <c r="E67" s="71"/>
      <c r="F67" s="71"/>
    </row>
    <row r="68" spans="1:6" ht="15" customHeight="1" x14ac:dyDescent="0.25">
      <c r="A68" s="101" t="s">
        <v>112</v>
      </c>
      <c r="B68" s="101"/>
      <c r="C68" s="101"/>
      <c r="D68" s="101"/>
      <c r="E68" s="101"/>
      <c r="F68" s="101"/>
    </row>
    <row r="69" spans="1:6" ht="15" customHeight="1" x14ac:dyDescent="0.25">
      <c r="A69" s="101"/>
      <c r="B69" s="101"/>
      <c r="C69" s="101"/>
      <c r="D69" s="101"/>
      <c r="E69" s="101"/>
      <c r="F69" s="101"/>
    </row>
    <row r="70" spans="1:6" ht="15" customHeight="1" thickBot="1" x14ac:dyDescent="0.3"/>
    <row r="71" spans="1:6" ht="30" customHeight="1" thickBot="1" x14ac:dyDescent="0.3">
      <c r="B71" s="109" t="s">
        <v>57</v>
      </c>
      <c r="C71" s="110"/>
      <c r="D71" s="58" t="s">
        <v>93</v>
      </c>
      <c r="E71" s="58" t="s">
        <v>58</v>
      </c>
    </row>
    <row r="72" spans="1:6" ht="15" customHeight="1" thickBot="1" x14ac:dyDescent="0.3">
      <c r="B72" s="111" t="s">
        <v>59</v>
      </c>
      <c r="C72" s="112"/>
      <c r="D72" s="59" t="s">
        <v>94</v>
      </c>
      <c r="E72" s="59" t="s">
        <v>60</v>
      </c>
    </row>
    <row r="73" spans="1:6" ht="15" customHeight="1" x14ac:dyDescent="0.25">
      <c r="B73" s="106" t="s">
        <v>61</v>
      </c>
      <c r="C73" s="107"/>
      <c r="D73" s="88" t="s">
        <v>95</v>
      </c>
      <c r="E73" s="59" t="s">
        <v>62</v>
      </c>
    </row>
    <row r="74" spans="1:6" ht="15" customHeight="1" x14ac:dyDescent="0.25">
      <c r="B74" s="78"/>
      <c r="C74" s="85"/>
      <c r="D74" s="89" t="s">
        <v>96</v>
      </c>
      <c r="E74" s="87" t="s">
        <v>63</v>
      </c>
    </row>
    <row r="75" spans="1:6" ht="15" customHeight="1" thickBot="1" x14ac:dyDescent="0.3">
      <c r="B75" s="80"/>
      <c r="C75" s="86"/>
      <c r="D75" s="90" t="s">
        <v>97</v>
      </c>
      <c r="E75" s="61" t="s">
        <v>64</v>
      </c>
    </row>
    <row r="76" spans="1:6" ht="15" customHeight="1" x14ac:dyDescent="0.25">
      <c r="B76" s="106" t="s">
        <v>65</v>
      </c>
      <c r="C76" s="108"/>
      <c r="D76" s="60" t="s">
        <v>98</v>
      </c>
      <c r="E76" s="60" t="s">
        <v>66</v>
      </c>
    </row>
    <row r="77" spans="1:6" ht="15" customHeight="1" x14ac:dyDescent="0.25">
      <c r="B77" s="78"/>
      <c r="C77" s="79"/>
      <c r="D77" s="60" t="s">
        <v>99</v>
      </c>
      <c r="E77" s="60" t="s">
        <v>67</v>
      </c>
    </row>
    <row r="78" spans="1:6" ht="15" customHeight="1" thickBot="1" x14ac:dyDescent="0.3">
      <c r="B78" s="80"/>
      <c r="C78" s="81"/>
      <c r="D78" s="61" t="s">
        <v>100</v>
      </c>
      <c r="E78" s="61" t="s">
        <v>68</v>
      </c>
    </row>
    <row r="79" spans="1:6" ht="15" customHeight="1" x14ac:dyDescent="0.25">
      <c r="B79" s="106" t="s">
        <v>69</v>
      </c>
      <c r="C79" s="108"/>
      <c r="D79" s="59" t="s">
        <v>101</v>
      </c>
      <c r="E79" s="59" t="s">
        <v>70</v>
      </c>
    </row>
    <row r="80" spans="1:6" ht="15" customHeight="1" x14ac:dyDescent="0.25">
      <c r="B80" s="78"/>
      <c r="C80" s="79"/>
      <c r="D80" s="60" t="s">
        <v>102</v>
      </c>
      <c r="E80" s="60" t="s">
        <v>71</v>
      </c>
    </row>
    <row r="81" spans="2:5" ht="15" customHeight="1" thickBot="1" x14ac:dyDescent="0.3">
      <c r="B81" s="80"/>
      <c r="C81" s="81"/>
      <c r="D81" s="61" t="s">
        <v>103</v>
      </c>
      <c r="E81" s="61" t="s">
        <v>72</v>
      </c>
    </row>
    <row r="97" spans="1:6" ht="15" customHeight="1" thickBot="1" x14ac:dyDescent="0.3">
      <c r="A97" s="82"/>
      <c r="B97" s="82"/>
      <c r="C97" s="82"/>
      <c r="D97" s="82"/>
      <c r="E97" s="82"/>
      <c r="F97" s="82"/>
    </row>
    <row r="98" spans="1:6" ht="15" customHeight="1" thickTop="1" x14ac:dyDescent="0.25"/>
  </sheetData>
  <mergeCells count="22">
    <mergeCell ref="B73:C73"/>
    <mergeCell ref="B76:C76"/>
    <mergeCell ref="B79:C79"/>
    <mergeCell ref="A20:B20"/>
    <mergeCell ref="A21:B21"/>
    <mergeCell ref="A22:B22"/>
    <mergeCell ref="B71:C71"/>
    <mergeCell ref="B72:C72"/>
    <mergeCell ref="A58:F62"/>
    <mergeCell ref="A64:F66"/>
    <mergeCell ref="A68:F69"/>
    <mergeCell ref="A4:F7"/>
    <mergeCell ref="A10:F13"/>
    <mergeCell ref="A50:F53"/>
    <mergeCell ref="A55:F56"/>
    <mergeCell ref="A17:B17"/>
    <mergeCell ref="A18:B18"/>
    <mergeCell ref="A19:B19"/>
    <mergeCell ref="A15:B15"/>
    <mergeCell ref="A8:F9"/>
    <mergeCell ref="A48:F49"/>
    <mergeCell ref="A16:B16"/>
  </mergeCells>
  <printOptions horizontalCentered="1"/>
  <pageMargins left="0.7" right="0.7" top="0.75" bottom="0.75" header="0.3" footer="0.75"/>
  <pageSetup scale="85" orientation="portrait" r:id="rId1"/>
  <headerFooter scaleWithDoc="0">
    <oddFooter>&amp;C&amp;"Arial,Bold"&amp;10ANNUAL BUDGET FOR FISCAL YEAR 2023</oddFooter>
  </headerFooter>
  <rowBreaks count="1" manualBreakCount="1">
    <brk id="4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DFDE-8418-4FF6-AA5F-6CD16AE5ED27}">
  <sheetPr codeName="Sheet57"/>
  <dimension ref="A1:K55"/>
  <sheetViews>
    <sheetView showGridLines="0" zoomScaleNormal="100" workbookViewId="0">
      <selection activeCell="A46" sqref="A46:XFD46"/>
    </sheetView>
  </sheetViews>
  <sheetFormatPr defaultColWidth="15.7109375" defaultRowHeight="15" customHeight="1" x14ac:dyDescent="0.25"/>
  <cols>
    <col min="1" max="1" width="4.7109375" style="32" customWidth="1"/>
    <col min="2" max="2" width="15.7109375" style="32"/>
    <col min="3" max="3" width="2.7109375" style="32" customWidth="1"/>
    <col min="4" max="4" width="16.85546875" style="32" customWidth="1"/>
    <col min="5" max="5" width="2.7109375" style="32" customWidth="1"/>
    <col min="6" max="6" width="15.7109375" style="32"/>
    <col min="7" max="7" width="2.7109375" style="32" customWidth="1"/>
    <col min="8" max="8" width="15.7109375" style="32"/>
    <col min="9" max="9" width="2.7109375" style="32" customWidth="1"/>
    <col min="10" max="10" width="15.7109375" style="32"/>
    <col min="11" max="11" width="4.7109375" style="32" customWidth="1"/>
    <col min="12" max="12" width="15.7109375" style="32"/>
    <col min="13" max="13" width="14.7109375" style="32" customWidth="1"/>
    <col min="14" max="16384" width="15.7109375" style="32"/>
  </cols>
  <sheetData>
    <row r="1" spans="1:11" ht="15" customHeight="1" x14ac:dyDescent="0.25">
      <c r="A1" s="113" t="s">
        <v>46</v>
      </c>
      <c r="B1" s="113"/>
      <c r="C1" s="113"/>
      <c r="D1" s="113"/>
      <c r="E1" s="113"/>
    </row>
    <row r="2" spans="1:11" ht="15" customHeight="1" thickBot="1" x14ac:dyDescent="0.3">
      <c r="A2" s="92" t="s">
        <v>107</v>
      </c>
      <c r="B2" s="92"/>
      <c r="C2" s="92"/>
      <c r="D2" s="92"/>
      <c r="E2" s="92"/>
      <c r="F2" s="92"/>
      <c r="G2" s="92"/>
      <c r="H2" s="92"/>
      <c r="I2" s="82"/>
      <c r="J2" s="92"/>
      <c r="K2" s="82"/>
    </row>
    <row r="3" spans="1:11" ht="15" customHeight="1" thickTop="1" x14ac:dyDescent="0.25">
      <c r="A3" s="93"/>
      <c r="B3" s="93"/>
      <c r="C3" s="93"/>
      <c r="D3" s="93"/>
      <c r="E3" s="93"/>
      <c r="F3" s="93"/>
      <c r="G3" s="93"/>
      <c r="H3" s="93"/>
      <c r="I3" s="94"/>
      <c r="J3" s="93"/>
      <c r="K3" s="94"/>
    </row>
    <row r="4" spans="1:11" ht="15" customHeight="1" x14ac:dyDescent="0.25">
      <c r="A4" s="105" t="s">
        <v>39</v>
      </c>
      <c r="B4" s="105"/>
      <c r="C4" s="105"/>
      <c r="D4" s="105"/>
      <c r="E4" s="105"/>
      <c r="F4" s="105"/>
      <c r="G4" s="105"/>
      <c r="H4" s="105"/>
      <c r="I4" s="105"/>
      <c r="J4" s="105"/>
      <c r="K4" s="105"/>
    </row>
    <row r="5" spans="1:11" ht="15" customHeight="1" x14ac:dyDescent="0.25">
      <c r="A5" s="105"/>
      <c r="B5" s="105"/>
      <c r="C5" s="105"/>
      <c r="D5" s="105"/>
      <c r="E5" s="105"/>
      <c r="F5" s="105"/>
      <c r="G5" s="105"/>
      <c r="H5" s="105"/>
      <c r="I5" s="105"/>
      <c r="J5" s="105"/>
      <c r="K5" s="105"/>
    </row>
    <row r="7" spans="1:11" s="27" customFormat="1" ht="15" customHeight="1" x14ac:dyDescent="0.25">
      <c r="B7" s="115" t="s">
        <v>36</v>
      </c>
      <c r="C7" s="116"/>
      <c r="D7" s="115" t="s">
        <v>34</v>
      </c>
      <c r="E7" s="116"/>
      <c r="F7" s="115" t="s">
        <v>37</v>
      </c>
      <c r="G7" s="116"/>
      <c r="H7" s="115" t="s">
        <v>38</v>
      </c>
      <c r="I7" s="116"/>
      <c r="J7" s="28" t="s">
        <v>31</v>
      </c>
    </row>
    <row r="8" spans="1:11" s="27" customFormat="1" ht="15" customHeight="1" x14ac:dyDescent="0.25">
      <c r="B8" s="38">
        <v>45199</v>
      </c>
      <c r="C8" s="39"/>
      <c r="D8" s="30">
        <f>[1]Aggregate!B7</f>
        <v>1276000</v>
      </c>
      <c r="E8" s="42"/>
      <c r="F8" s="30">
        <v>3541941.91</v>
      </c>
      <c r="G8" s="42"/>
      <c r="H8" s="30">
        <f t="shared" ref="H8:H33" si="0">D8+F8</f>
        <v>4817941.91</v>
      </c>
      <c r="I8" s="42"/>
      <c r="J8" s="33">
        <f>(H8-3347000)/3347000</f>
        <v>0.43948070212130269</v>
      </c>
    </row>
    <row r="9" spans="1:11" s="27" customFormat="1" ht="15" customHeight="1" x14ac:dyDescent="0.25">
      <c r="B9" s="38">
        <v>45565</v>
      </c>
      <c r="C9" s="39"/>
      <c r="D9" s="30">
        <f>[1]Aggregate!B8</f>
        <v>1547000</v>
      </c>
      <c r="E9" s="42"/>
      <c r="F9" s="30">
        <v>3652457.71</v>
      </c>
      <c r="G9" s="42"/>
      <c r="H9" s="30">
        <f t="shared" si="0"/>
        <v>5199457.71</v>
      </c>
      <c r="I9" s="42"/>
      <c r="J9" s="33">
        <f t="shared" ref="J9:J33" si="1">(H9-H8)/H8</f>
        <v>7.9186467401803892E-2</v>
      </c>
    </row>
    <row r="10" spans="1:11" s="27" customFormat="1" ht="15" customHeight="1" x14ac:dyDescent="0.25">
      <c r="B10" s="38">
        <v>45930</v>
      </c>
      <c r="C10" s="39"/>
      <c r="D10" s="30">
        <f>[1]Aggregate!B9</f>
        <v>2054000</v>
      </c>
      <c r="E10" s="42"/>
      <c r="F10" s="30">
        <v>3580475.78</v>
      </c>
      <c r="G10" s="42"/>
      <c r="H10" s="30">
        <f t="shared" si="0"/>
        <v>5634475.7799999993</v>
      </c>
      <c r="I10" s="42"/>
      <c r="J10" s="33">
        <f t="shared" si="1"/>
        <v>8.366604639621146E-2</v>
      </c>
    </row>
    <row r="11" spans="1:11" s="27" customFormat="1" ht="15" customHeight="1" x14ac:dyDescent="0.25">
      <c r="B11" s="38">
        <v>46295</v>
      </c>
      <c r="C11" s="39"/>
      <c r="D11" s="30">
        <f>[1]Aggregate!B10</f>
        <v>2746000</v>
      </c>
      <c r="E11" s="42"/>
      <c r="F11" s="30">
        <v>3475838.65</v>
      </c>
      <c r="G11" s="42"/>
      <c r="H11" s="30">
        <f t="shared" si="0"/>
        <v>6221838.6500000004</v>
      </c>
      <c r="I11" s="42"/>
      <c r="J11" s="33">
        <f t="shared" si="1"/>
        <v>0.10424445732554043</v>
      </c>
    </row>
    <row r="12" spans="1:11" s="27" customFormat="1" ht="15" customHeight="1" x14ac:dyDescent="0.25">
      <c r="B12" s="38">
        <v>46660</v>
      </c>
      <c r="C12" s="39"/>
      <c r="D12" s="30">
        <f>[1]Aggregate!B11</f>
        <v>3040000</v>
      </c>
      <c r="E12" s="42"/>
      <c r="F12" s="30">
        <v>3339937.5</v>
      </c>
      <c r="G12" s="42"/>
      <c r="H12" s="30">
        <f t="shared" si="0"/>
        <v>6379937.5</v>
      </c>
      <c r="I12" s="42"/>
      <c r="J12" s="33">
        <f t="shared" si="1"/>
        <v>2.5410310182183784E-2</v>
      </c>
    </row>
    <row r="13" spans="1:11" s="27" customFormat="1" ht="15" customHeight="1" x14ac:dyDescent="0.25">
      <c r="B13" s="38">
        <v>47026</v>
      </c>
      <c r="C13" s="39"/>
      <c r="D13" s="30">
        <f>[1]Aggregate!B12</f>
        <v>3195000</v>
      </c>
      <c r="E13" s="42"/>
      <c r="F13" s="30">
        <v>3187675.5</v>
      </c>
      <c r="G13" s="42"/>
      <c r="H13" s="30">
        <f t="shared" si="0"/>
        <v>6382675.5</v>
      </c>
      <c r="I13" s="42"/>
      <c r="J13" s="33">
        <f t="shared" si="1"/>
        <v>4.2915780914781689E-4</v>
      </c>
    </row>
    <row r="14" spans="1:11" s="27" customFormat="1" ht="15" customHeight="1" x14ac:dyDescent="0.25">
      <c r="B14" s="38">
        <v>47391</v>
      </c>
      <c r="C14" s="39"/>
      <c r="D14" s="30">
        <f>[1]Aggregate!B13</f>
        <v>3535000</v>
      </c>
      <c r="E14" s="42"/>
      <c r="F14" s="30">
        <v>3023813</v>
      </c>
      <c r="G14" s="42"/>
      <c r="H14" s="30">
        <f t="shared" si="0"/>
        <v>6558813</v>
      </c>
      <c r="I14" s="42"/>
      <c r="J14" s="33">
        <f t="shared" si="1"/>
        <v>2.7596185956813877E-2</v>
      </c>
    </row>
    <row r="15" spans="1:11" s="27" customFormat="1" ht="15" customHeight="1" x14ac:dyDescent="0.25">
      <c r="B15" s="38">
        <v>47756</v>
      </c>
      <c r="C15" s="39"/>
      <c r="D15" s="30">
        <f>[1]Aggregate!B14</f>
        <v>4130000</v>
      </c>
      <c r="E15" s="42"/>
      <c r="F15" s="30">
        <v>2836876.25</v>
      </c>
      <c r="G15" s="42"/>
      <c r="H15" s="30">
        <f t="shared" si="0"/>
        <v>6966876.25</v>
      </c>
      <c r="I15" s="42"/>
      <c r="J15" s="33">
        <f t="shared" si="1"/>
        <v>6.2216021405092657E-2</v>
      </c>
    </row>
    <row r="16" spans="1:11" s="27" customFormat="1" ht="15" customHeight="1" x14ac:dyDescent="0.25">
      <c r="B16" s="38">
        <v>48121</v>
      </c>
      <c r="C16" s="39"/>
      <c r="D16" s="30">
        <f>[1]Aggregate!B15</f>
        <v>4335000</v>
      </c>
      <c r="E16" s="42"/>
      <c r="F16" s="30">
        <v>2629468</v>
      </c>
      <c r="G16" s="42"/>
      <c r="H16" s="30">
        <f t="shared" si="0"/>
        <v>6964468</v>
      </c>
      <c r="I16" s="42"/>
      <c r="J16" s="33">
        <f t="shared" si="1"/>
        <v>-3.4567141909546621E-4</v>
      </c>
    </row>
    <row r="17" spans="2:10" s="27" customFormat="1" ht="15" customHeight="1" x14ac:dyDescent="0.25">
      <c r="B17" s="38">
        <v>48487</v>
      </c>
      <c r="C17" s="39"/>
      <c r="D17" s="30">
        <f>[1]Aggregate!B16</f>
        <v>4540000</v>
      </c>
      <c r="E17" s="42"/>
      <c r="F17" s="30">
        <v>2417924.25</v>
      </c>
      <c r="G17" s="42"/>
      <c r="H17" s="30">
        <f t="shared" si="0"/>
        <v>6957924.25</v>
      </c>
      <c r="I17" s="42"/>
      <c r="J17" s="33">
        <f t="shared" si="1"/>
        <v>-9.3959079142872076E-4</v>
      </c>
    </row>
    <row r="18" spans="2:10" s="27" customFormat="1" ht="15" customHeight="1" x14ac:dyDescent="0.25">
      <c r="B18" s="38">
        <v>48852</v>
      </c>
      <c r="C18" s="39"/>
      <c r="D18" s="30">
        <f>[1]Aggregate!B17</f>
        <v>4730000</v>
      </c>
      <c r="E18" s="42"/>
      <c r="F18" s="30">
        <v>2206745</v>
      </c>
      <c r="G18" s="42"/>
      <c r="H18" s="30">
        <f t="shared" si="0"/>
        <v>6936745</v>
      </c>
      <c r="I18" s="42"/>
      <c r="J18" s="33">
        <f t="shared" si="1"/>
        <v>-3.043903503261048E-3</v>
      </c>
    </row>
    <row r="19" spans="2:10" s="27" customFormat="1" ht="15" customHeight="1" x14ac:dyDescent="0.25">
      <c r="B19" s="38">
        <v>49217</v>
      </c>
      <c r="C19" s="39"/>
      <c r="D19" s="30">
        <f>[1]Aggregate!B18</f>
        <v>3795000</v>
      </c>
      <c r="E19" s="42"/>
      <c r="F19" s="30">
        <v>2014769.25</v>
      </c>
      <c r="G19" s="42"/>
      <c r="H19" s="30">
        <f t="shared" si="0"/>
        <v>5809769.25</v>
      </c>
      <c r="I19" s="42"/>
      <c r="J19" s="33">
        <f t="shared" si="1"/>
        <v>-0.16246463579099418</v>
      </c>
    </row>
    <row r="20" spans="2:10" s="27" customFormat="1" ht="15" customHeight="1" x14ac:dyDescent="0.25">
      <c r="B20" s="38">
        <v>49582</v>
      </c>
      <c r="C20" s="39"/>
      <c r="D20" s="30">
        <f>[1]Aggregate!B19</f>
        <v>3530000</v>
      </c>
      <c r="E20" s="42"/>
      <c r="F20" s="30">
        <v>1848300</v>
      </c>
      <c r="G20" s="42"/>
      <c r="H20" s="30">
        <f t="shared" si="0"/>
        <v>5378300</v>
      </c>
      <c r="I20" s="42"/>
      <c r="J20" s="33">
        <f t="shared" si="1"/>
        <v>-7.4266159538091805E-2</v>
      </c>
    </row>
    <row r="21" spans="2:10" s="27" customFormat="1" ht="15" customHeight="1" x14ac:dyDescent="0.25">
      <c r="B21" s="38">
        <v>49948</v>
      </c>
      <c r="C21" s="39"/>
      <c r="D21" s="30">
        <f>[1]Aggregate!B20</f>
        <v>3690000</v>
      </c>
      <c r="E21" s="42"/>
      <c r="F21" s="30">
        <v>1683650</v>
      </c>
      <c r="G21" s="42"/>
      <c r="H21" s="30">
        <f t="shared" si="0"/>
        <v>5373650</v>
      </c>
      <c r="I21" s="42"/>
      <c r="J21" s="33">
        <f t="shared" si="1"/>
        <v>-8.645854638082666E-4</v>
      </c>
    </row>
    <row r="22" spans="2:10" s="27" customFormat="1" ht="15" customHeight="1" x14ac:dyDescent="0.25">
      <c r="B22" s="38">
        <v>50313</v>
      </c>
      <c r="C22" s="39"/>
      <c r="D22" s="30">
        <f>[1]Aggregate!B21</f>
        <v>3860000</v>
      </c>
      <c r="E22" s="42"/>
      <c r="F22" s="30">
        <v>1510925</v>
      </c>
      <c r="G22" s="42"/>
      <c r="H22" s="30">
        <f t="shared" si="0"/>
        <v>5370925</v>
      </c>
      <c r="I22" s="42"/>
      <c r="J22" s="33">
        <f t="shared" si="1"/>
        <v>-5.0710410986945563E-4</v>
      </c>
    </row>
    <row r="23" spans="2:10" s="27" customFormat="1" ht="15" customHeight="1" x14ac:dyDescent="0.25">
      <c r="B23" s="38">
        <v>50678</v>
      </c>
      <c r="C23" s="39"/>
      <c r="D23" s="30">
        <f>[1]Aggregate!B22</f>
        <v>4045000</v>
      </c>
      <c r="E23" s="42"/>
      <c r="F23" s="30">
        <v>1329563</v>
      </c>
      <c r="G23" s="42"/>
      <c r="H23" s="30">
        <f t="shared" si="0"/>
        <v>5374563</v>
      </c>
      <c r="I23" s="42"/>
      <c r="J23" s="33">
        <f t="shared" si="1"/>
        <v>6.7735073567402263E-4</v>
      </c>
    </row>
    <row r="24" spans="2:10" s="27" customFormat="1" ht="15" customHeight="1" x14ac:dyDescent="0.25">
      <c r="B24" s="38">
        <v>51043</v>
      </c>
      <c r="C24" s="39"/>
      <c r="D24" s="30">
        <f>[1]Aggregate!B23</f>
        <v>3930000</v>
      </c>
      <c r="E24" s="42"/>
      <c r="F24" s="30">
        <v>1145275</v>
      </c>
      <c r="G24" s="42"/>
      <c r="H24" s="30">
        <f t="shared" si="0"/>
        <v>5075275</v>
      </c>
      <c r="I24" s="42"/>
      <c r="J24" s="33">
        <f t="shared" si="1"/>
        <v>-5.5686015774677869E-2</v>
      </c>
    </row>
    <row r="25" spans="2:10" s="27" customFormat="1" ht="15" customHeight="1" x14ac:dyDescent="0.25">
      <c r="B25" s="38">
        <v>51409</v>
      </c>
      <c r="C25" s="39"/>
      <c r="D25" s="30">
        <f>[1]Aggregate!B24</f>
        <v>4115000</v>
      </c>
      <c r="E25" s="42"/>
      <c r="F25" s="30">
        <v>957938</v>
      </c>
      <c r="G25" s="42"/>
      <c r="H25" s="30">
        <f t="shared" si="0"/>
        <v>5072938</v>
      </c>
      <c r="I25" s="42"/>
      <c r="J25" s="33">
        <f t="shared" si="1"/>
        <v>-4.6046765938791492E-4</v>
      </c>
    </row>
    <row r="26" spans="2:10" s="27" customFormat="1" ht="15" customHeight="1" x14ac:dyDescent="0.25">
      <c r="B26" s="38">
        <v>51774</v>
      </c>
      <c r="C26" s="39"/>
      <c r="D26" s="30">
        <f>[1]Aggregate!B25</f>
        <v>4315000</v>
      </c>
      <c r="E26" s="42"/>
      <c r="F26" s="30">
        <v>761100</v>
      </c>
      <c r="G26" s="42"/>
      <c r="H26" s="30">
        <f t="shared" si="0"/>
        <v>5076100</v>
      </c>
      <c r="I26" s="42"/>
      <c r="J26" s="33">
        <f t="shared" si="1"/>
        <v>6.2330744038267371E-4</v>
      </c>
    </row>
    <row r="27" spans="2:10" s="27" customFormat="1" ht="15" customHeight="1" x14ac:dyDescent="0.25">
      <c r="B27" s="38">
        <v>52139</v>
      </c>
      <c r="C27" s="39"/>
      <c r="D27" s="30">
        <f>[1]Aggregate!B26</f>
        <v>4520000</v>
      </c>
      <c r="E27" s="42"/>
      <c r="F27" s="30">
        <v>553813</v>
      </c>
      <c r="G27" s="42"/>
      <c r="H27" s="30">
        <f t="shared" si="0"/>
        <v>5073813</v>
      </c>
      <c r="I27" s="42"/>
      <c r="J27" s="33">
        <f t="shared" si="1"/>
        <v>-4.5054273950473789E-4</v>
      </c>
    </row>
    <row r="28" spans="2:10" s="27" customFormat="1" ht="15" customHeight="1" x14ac:dyDescent="0.25">
      <c r="B28" s="38">
        <v>52504</v>
      </c>
      <c r="C28" s="39"/>
      <c r="D28" s="30">
        <f>[1]Aggregate!B27</f>
        <v>1960000</v>
      </c>
      <c r="E28" s="42"/>
      <c r="F28" s="30">
        <v>411919.75</v>
      </c>
      <c r="G28" s="42"/>
      <c r="H28" s="30">
        <f t="shared" si="0"/>
        <v>2371919.75</v>
      </c>
      <c r="I28" s="42"/>
      <c r="J28" s="33">
        <f t="shared" si="1"/>
        <v>-0.5325173099599847</v>
      </c>
    </row>
    <row r="29" spans="2:10" ht="15" customHeight="1" x14ac:dyDescent="0.25">
      <c r="B29" s="38">
        <v>52870</v>
      </c>
      <c r="C29" s="39"/>
      <c r="D29" s="30">
        <f>[1]Aggregate!B28</f>
        <v>2030000</v>
      </c>
      <c r="E29" s="42"/>
      <c r="F29" s="30">
        <v>339644</v>
      </c>
      <c r="G29" s="42"/>
      <c r="H29" s="30">
        <f t="shared" si="0"/>
        <v>2369644</v>
      </c>
      <c r="I29" s="42"/>
      <c r="J29" s="33">
        <f t="shared" si="1"/>
        <v>-9.5945488880894896E-4</v>
      </c>
    </row>
    <row r="30" spans="2:10" ht="15" customHeight="1" x14ac:dyDescent="0.25">
      <c r="B30" s="38">
        <v>53235</v>
      </c>
      <c r="C30" s="39"/>
      <c r="D30" s="30">
        <f>[1]Aggregate!B29</f>
        <v>2105000</v>
      </c>
      <c r="E30" s="42"/>
      <c r="F30" s="30">
        <v>264644</v>
      </c>
      <c r="G30" s="42"/>
      <c r="H30" s="30">
        <f t="shared" si="0"/>
        <v>2369644</v>
      </c>
      <c r="I30" s="42"/>
      <c r="J30" s="33">
        <f t="shared" si="1"/>
        <v>0</v>
      </c>
    </row>
    <row r="31" spans="2:10" ht="15" customHeight="1" x14ac:dyDescent="0.25">
      <c r="B31" s="38">
        <v>53600</v>
      </c>
      <c r="C31" s="39"/>
      <c r="D31" s="30">
        <f>[1]Aggregate!B30</f>
        <v>2185000</v>
      </c>
      <c r="E31" s="42"/>
      <c r="F31" s="30">
        <v>186718</v>
      </c>
      <c r="G31" s="42"/>
      <c r="H31" s="30">
        <f t="shared" si="0"/>
        <v>2371718</v>
      </c>
      <c r="I31" s="42"/>
      <c r="J31" s="33">
        <f t="shared" si="1"/>
        <v>8.7523695542452795E-4</v>
      </c>
    </row>
    <row r="32" spans="2:10" ht="15" customHeight="1" x14ac:dyDescent="0.25">
      <c r="B32" s="38">
        <v>53965</v>
      </c>
      <c r="C32" s="39"/>
      <c r="D32" s="30">
        <f>[1]Aggregate!B31</f>
        <v>1800000</v>
      </c>
      <c r="E32" s="42"/>
      <c r="F32" s="30">
        <v>111000</v>
      </c>
      <c r="G32" s="42"/>
      <c r="H32" s="30">
        <f t="shared" si="0"/>
        <v>1911000</v>
      </c>
      <c r="I32" s="42"/>
      <c r="J32" s="33">
        <f t="shared" si="1"/>
        <v>-0.19425496623122984</v>
      </c>
    </row>
    <row r="33" spans="2:10" ht="15" customHeight="1" x14ac:dyDescent="0.25">
      <c r="B33" s="40">
        <v>54331</v>
      </c>
      <c r="C33" s="41"/>
      <c r="D33" s="43">
        <f>[1]Aggregate!B32</f>
        <v>1875000</v>
      </c>
      <c r="E33" s="44"/>
      <c r="F33" s="43">
        <v>37500</v>
      </c>
      <c r="G33" s="44"/>
      <c r="H33" s="43">
        <f t="shared" si="0"/>
        <v>1912500</v>
      </c>
      <c r="I33" s="44"/>
      <c r="J33" s="34">
        <f t="shared" si="1"/>
        <v>7.8492935635792783E-4</v>
      </c>
    </row>
    <row r="34" spans="2:10" ht="15" customHeight="1" x14ac:dyDescent="0.25">
      <c r="B34" s="45" t="s">
        <v>32</v>
      </c>
      <c r="C34" s="46"/>
      <c r="D34" s="47">
        <f>SUM(D8:D33)</f>
        <v>82883000</v>
      </c>
      <c r="E34" s="48"/>
      <c r="F34" s="47">
        <f>SUM(F8:F33)</f>
        <v>47049912.549999997</v>
      </c>
      <c r="G34" s="48"/>
      <c r="H34" s="47">
        <f>SUM(H8:H33)</f>
        <v>129932912.55</v>
      </c>
      <c r="I34" s="48"/>
      <c r="J34" s="35"/>
    </row>
    <row r="54" spans="1:11" ht="15" customHeight="1" thickBot="1" x14ac:dyDescent="0.3">
      <c r="A54" s="114"/>
      <c r="B54" s="114"/>
      <c r="C54" s="114"/>
      <c r="D54" s="114"/>
      <c r="E54" s="114"/>
      <c r="F54" s="114"/>
      <c r="G54" s="114"/>
      <c r="H54" s="114"/>
      <c r="I54" s="82"/>
      <c r="J54" s="92"/>
      <c r="K54" s="82"/>
    </row>
    <row r="55" spans="1:11" ht="15" customHeight="1" thickTop="1" x14ac:dyDescent="0.25"/>
  </sheetData>
  <mergeCells count="7">
    <mergeCell ref="A1:E1"/>
    <mergeCell ref="A54:H54"/>
    <mergeCell ref="B7:C7"/>
    <mergeCell ref="D7:E7"/>
    <mergeCell ref="F7:G7"/>
    <mergeCell ref="H7:I7"/>
    <mergeCell ref="A4:K5"/>
  </mergeCells>
  <printOptions horizontalCentered="1"/>
  <pageMargins left="0.7" right="0.7" top="0.75" bottom="0.75" header="0.3" footer="0.75"/>
  <pageSetup scale="85" orientation="portrait" r:id="rId1"/>
  <headerFooter scaleWithDoc="0">
    <oddFooter>&amp;C&amp;"Arial,Bold"&amp;10ANNUAL BUDGET FOR FISCAL YEAR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2D5A-247A-40F1-872E-D20AE6FCC4A2}">
  <sheetPr codeName="Sheet58"/>
  <dimension ref="A1:M55"/>
  <sheetViews>
    <sheetView showGridLines="0" zoomScaleNormal="100" workbookViewId="0">
      <selection activeCell="A46" sqref="A46:XFD46"/>
    </sheetView>
  </sheetViews>
  <sheetFormatPr defaultColWidth="15.7109375" defaultRowHeight="15" customHeight="1" x14ac:dyDescent="0.25"/>
  <cols>
    <col min="1" max="1" width="4.7109375" style="32" customWidth="1"/>
    <col min="2" max="2" width="15.7109375" style="32"/>
    <col min="3" max="3" width="2.7109375" style="32" customWidth="1"/>
    <col min="4" max="4" width="16.85546875" style="32" customWidth="1"/>
    <col min="5" max="5" width="2.7109375" style="32" customWidth="1"/>
    <col min="6" max="6" width="16.85546875" style="32" bestFit="1" customWidth="1"/>
    <col min="7" max="7" width="2.7109375" style="32" customWidth="1"/>
    <col min="8" max="8" width="16.85546875" style="32" bestFit="1" customWidth="1"/>
    <col min="9" max="9" width="2.7109375" style="32" customWidth="1"/>
    <col min="10" max="10" width="15.7109375" style="32"/>
    <col min="11" max="11" width="4.7109375" style="32" customWidth="1"/>
    <col min="12" max="13" width="15.7109375" style="96"/>
    <col min="14" max="16384" width="15.7109375" style="32"/>
  </cols>
  <sheetData>
    <row r="1" spans="1:13" ht="15" customHeight="1" x14ac:dyDescent="0.25">
      <c r="A1" s="113" t="s">
        <v>46</v>
      </c>
      <c r="B1" s="113"/>
      <c r="C1" s="113"/>
      <c r="D1" s="113"/>
      <c r="E1" s="113"/>
      <c r="F1" s="113"/>
    </row>
    <row r="2" spans="1:13" ht="15" customHeight="1" thickBot="1" x14ac:dyDescent="0.3">
      <c r="A2" s="114" t="s">
        <v>107</v>
      </c>
      <c r="B2" s="114"/>
      <c r="C2" s="114"/>
      <c r="D2" s="114"/>
      <c r="E2" s="114"/>
      <c r="F2" s="114"/>
      <c r="G2" s="114"/>
      <c r="H2" s="114"/>
      <c r="I2" s="114"/>
      <c r="J2" s="92"/>
      <c r="K2" s="91"/>
    </row>
    <row r="3" spans="1:13" ht="15" customHeight="1" thickTop="1" x14ac:dyDescent="0.25">
      <c r="A3" s="94"/>
      <c r="B3" s="94"/>
      <c r="C3" s="94"/>
      <c r="D3" s="94"/>
      <c r="E3" s="94"/>
      <c r="F3" s="94"/>
      <c r="G3" s="94"/>
      <c r="H3" s="94"/>
      <c r="I3" s="94"/>
      <c r="J3" s="93"/>
      <c r="K3" s="94"/>
    </row>
    <row r="4" spans="1:13" ht="15" customHeight="1" x14ac:dyDescent="0.25">
      <c r="A4" s="105" t="s">
        <v>42</v>
      </c>
      <c r="B4" s="105"/>
      <c r="C4" s="105"/>
      <c r="D4" s="105"/>
      <c r="E4" s="105"/>
      <c r="F4" s="105"/>
      <c r="G4" s="105"/>
      <c r="H4" s="105"/>
      <c r="I4" s="105"/>
      <c r="J4" s="105"/>
      <c r="K4" s="105"/>
    </row>
    <row r="5" spans="1:13" ht="15" customHeight="1" x14ac:dyDescent="0.25">
      <c r="A5" s="105"/>
      <c r="B5" s="105"/>
      <c r="C5" s="105"/>
      <c r="D5" s="105"/>
      <c r="E5" s="105"/>
      <c r="F5" s="105"/>
      <c r="G5" s="105"/>
      <c r="H5" s="105"/>
      <c r="I5" s="105"/>
      <c r="J5" s="105"/>
      <c r="K5" s="105"/>
    </row>
    <row r="6" spans="1:13" ht="15" customHeight="1" x14ac:dyDescent="0.25">
      <c r="A6" s="101" t="s">
        <v>105</v>
      </c>
      <c r="B6" s="101"/>
      <c r="C6" s="101"/>
      <c r="D6" s="101"/>
      <c r="E6" s="101"/>
      <c r="F6" s="101"/>
      <c r="G6" s="101"/>
      <c r="H6" s="101"/>
      <c r="I6" s="101"/>
      <c r="J6" s="101"/>
      <c r="K6" s="101"/>
    </row>
    <row r="7" spans="1:13" ht="15" customHeight="1" x14ac:dyDescent="0.25">
      <c r="A7" s="101"/>
      <c r="B7" s="101"/>
      <c r="C7" s="101"/>
      <c r="D7" s="101"/>
      <c r="E7" s="101"/>
      <c r="F7" s="101"/>
      <c r="G7" s="101"/>
      <c r="H7" s="101"/>
      <c r="I7" s="101"/>
      <c r="J7" s="101"/>
      <c r="K7" s="101"/>
    </row>
    <row r="8" spans="1:13" s="27" customFormat="1" ht="15" customHeight="1" x14ac:dyDescent="0.25">
      <c r="A8" s="32"/>
      <c r="B8" s="32"/>
      <c r="C8" s="32"/>
      <c r="D8" s="32"/>
      <c r="E8" s="32"/>
      <c r="F8" s="32"/>
      <c r="G8" s="32"/>
      <c r="H8" s="32"/>
      <c r="I8" s="32"/>
      <c r="J8" s="32"/>
      <c r="K8" s="57"/>
      <c r="L8" s="97" t="s">
        <v>43</v>
      </c>
      <c r="M8" s="97"/>
    </row>
    <row r="9" spans="1:13" s="27" customFormat="1" ht="15" customHeight="1" x14ac:dyDescent="0.25">
      <c r="B9" s="115" t="s">
        <v>36</v>
      </c>
      <c r="C9" s="116"/>
      <c r="D9" s="115" t="s">
        <v>34</v>
      </c>
      <c r="E9" s="116"/>
      <c r="F9" s="115" t="s">
        <v>37</v>
      </c>
      <c r="G9" s="116"/>
      <c r="H9" s="115" t="s">
        <v>38</v>
      </c>
      <c r="I9" s="116"/>
      <c r="J9" s="28" t="s">
        <v>31</v>
      </c>
      <c r="L9" s="97"/>
      <c r="M9" s="97"/>
    </row>
    <row r="10" spans="1:13" s="27" customFormat="1" ht="15" customHeight="1" x14ac:dyDescent="0.25">
      <c r="B10" s="38">
        <v>45199</v>
      </c>
      <c r="C10" s="39"/>
      <c r="D10" s="30">
        <v>522000</v>
      </c>
      <c r="E10" s="37"/>
      <c r="F10" s="30">
        <v>3043791.66</v>
      </c>
      <c r="G10" s="37"/>
      <c r="H10" s="30">
        <f t="shared" ref="H10:H35" si="0">D10+F10</f>
        <v>3565791.66</v>
      </c>
      <c r="I10" s="42"/>
      <c r="J10" s="52">
        <f>(H10-2067113)/2067113</f>
        <v>0.7250105146646556</v>
      </c>
      <c r="L10" s="97">
        <v>2023</v>
      </c>
      <c r="M10" s="97"/>
    </row>
    <row r="11" spans="1:13" s="27" customFormat="1" ht="15" customHeight="1" x14ac:dyDescent="0.25">
      <c r="B11" s="38">
        <v>45565</v>
      </c>
      <c r="C11" s="39"/>
      <c r="D11" s="30">
        <v>763000</v>
      </c>
      <c r="E11" s="37"/>
      <c r="F11" s="30">
        <v>3182017.46</v>
      </c>
      <c r="G11" s="37"/>
      <c r="H11" s="30">
        <f t="shared" si="0"/>
        <v>3945017.46</v>
      </c>
      <c r="I11" s="42"/>
      <c r="J11" s="52">
        <f t="shared" ref="J11:J35" si="1">(H11-H10)/H10</f>
        <v>0.10635108165573526</v>
      </c>
      <c r="L11" s="97">
        <v>2024</v>
      </c>
      <c r="M11" s="97"/>
    </row>
    <row r="12" spans="1:13" s="27" customFormat="1" ht="15" customHeight="1" x14ac:dyDescent="0.25">
      <c r="B12" s="38">
        <v>45930</v>
      </c>
      <c r="C12" s="39"/>
      <c r="D12" s="30">
        <v>1244000</v>
      </c>
      <c r="E12" s="37"/>
      <c r="F12" s="30">
        <v>3139011.28</v>
      </c>
      <c r="G12" s="37"/>
      <c r="H12" s="30">
        <f t="shared" si="0"/>
        <v>4383011.2799999993</v>
      </c>
      <c r="I12" s="42"/>
      <c r="J12" s="52">
        <f t="shared" si="1"/>
        <v>0.11102455805100528</v>
      </c>
      <c r="L12" s="97">
        <v>2025</v>
      </c>
      <c r="M12" s="97"/>
    </row>
    <row r="13" spans="1:13" s="27" customFormat="1" ht="15" customHeight="1" x14ac:dyDescent="0.25">
      <c r="B13" s="38">
        <v>46295</v>
      </c>
      <c r="C13" s="39"/>
      <c r="D13" s="30">
        <v>1914000</v>
      </c>
      <c r="E13" s="37"/>
      <c r="F13" s="30">
        <v>3064462.65</v>
      </c>
      <c r="G13" s="37"/>
      <c r="H13" s="30">
        <f t="shared" si="0"/>
        <v>4978462.6500000004</v>
      </c>
      <c r="I13" s="42"/>
      <c r="J13" s="52">
        <f t="shared" si="1"/>
        <v>0.13585440053898312</v>
      </c>
      <c r="L13" s="97">
        <v>2026</v>
      </c>
      <c r="M13" s="97"/>
    </row>
    <row r="14" spans="1:13" s="27" customFormat="1" ht="15" customHeight="1" x14ac:dyDescent="0.25">
      <c r="B14" s="38">
        <v>46660</v>
      </c>
      <c r="C14" s="39"/>
      <c r="D14" s="30">
        <v>2010000</v>
      </c>
      <c r="E14" s="37"/>
      <c r="F14" s="30">
        <v>2965300</v>
      </c>
      <c r="G14" s="37"/>
      <c r="H14" s="30">
        <f t="shared" si="0"/>
        <v>4975300</v>
      </c>
      <c r="I14" s="42"/>
      <c r="J14" s="52">
        <f t="shared" si="1"/>
        <v>-6.3526639092097484E-4</v>
      </c>
      <c r="L14" s="97">
        <v>2027</v>
      </c>
      <c r="M14" s="97"/>
    </row>
    <row r="15" spans="1:13" s="27" customFormat="1" ht="15" customHeight="1" x14ac:dyDescent="0.25">
      <c r="B15" s="38">
        <v>47026</v>
      </c>
      <c r="C15" s="39"/>
      <c r="D15" s="30">
        <v>2120000</v>
      </c>
      <c r="E15" s="37"/>
      <c r="F15" s="30">
        <v>2856888</v>
      </c>
      <c r="G15" s="37"/>
      <c r="H15" s="30">
        <f t="shared" si="0"/>
        <v>4976888</v>
      </c>
      <c r="I15" s="42"/>
      <c r="J15" s="52">
        <f t="shared" si="1"/>
        <v>3.1917673306132292E-4</v>
      </c>
      <c r="L15" s="97">
        <v>2028</v>
      </c>
      <c r="M15" s="97"/>
    </row>
    <row r="16" spans="1:13" s="27" customFormat="1" ht="15" customHeight="1" x14ac:dyDescent="0.25">
      <c r="B16" s="38">
        <v>47391</v>
      </c>
      <c r="C16" s="39"/>
      <c r="D16" s="30">
        <v>2240000</v>
      </c>
      <c r="E16" s="37"/>
      <c r="F16" s="30">
        <v>2742338</v>
      </c>
      <c r="G16" s="37"/>
      <c r="H16" s="30">
        <f t="shared" si="0"/>
        <v>4982338</v>
      </c>
      <c r="I16" s="42"/>
      <c r="J16" s="52">
        <f t="shared" si="1"/>
        <v>1.0950618137277753E-3</v>
      </c>
      <c r="L16" s="97">
        <v>2029</v>
      </c>
      <c r="M16" s="97"/>
    </row>
    <row r="17" spans="1:13" s="27" customFormat="1" ht="15" customHeight="1" x14ac:dyDescent="0.25">
      <c r="B17" s="38">
        <v>47756</v>
      </c>
      <c r="C17" s="39"/>
      <c r="D17" s="30">
        <v>2765000</v>
      </c>
      <c r="E17" s="37"/>
      <c r="F17" s="30">
        <v>2610925</v>
      </c>
      <c r="G17" s="37"/>
      <c r="H17" s="30">
        <f t="shared" si="0"/>
        <v>5375925</v>
      </c>
      <c r="I17" s="42"/>
      <c r="J17" s="52">
        <f t="shared" si="1"/>
        <v>7.8996447049557855E-2</v>
      </c>
      <c r="L17" s="97">
        <v>2030</v>
      </c>
      <c r="M17" s="97"/>
    </row>
    <row r="18" spans="1:13" s="27" customFormat="1" ht="15" customHeight="1" x14ac:dyDescent="0.25">
      <c r="B18" s="38">
        <v>48121</v>
      </c>
      <c r="C18" s="39"/>
      <c r="D18" s="30">
        <v>2910000</v>
      </c>
      <c r="E18" s="37"/>
      <c r="F18" s="30">
        <v>2462063</v>
      </c>
      <c r="G18" s="37"/>
      <c r="H18" s="30">
        <f t="shared" si="0"/>
        <v>5372063</v>
      </c>
      <c r="I18" s="42"/>
      <c r="J18" s="52">
        <f t="shared" si="1"/>
        <v>-7.1838799834447091E-4</v>
      </c>
      <c r="L18" s="97">
        <v>2031</v>
      </c>
      <c r="M18" s="97"/>
    </row>
    <row r="19" spans="1:13" s="27" customFormat="1" ht="15" customHeight="1" x14ac:dyDescent="0.25">
      <c r="B19" s="38">
        <v>48487</v>
      </c>
      <c r="C19" s="39"/>
      <c r="D19" s="30">
        <v>3055000</v>
      </c>
      <c r="E19" s="37"/>
      <c r="F19" s="30">
        <v>2311638</v>
      </c>
      <c r="G19" s="37"/>
      <c r="H19" s="30">
        <f t="shared" si="0"/>
        <v>5366638</v>
      </c>
      <c r="I19" s="42"/>
      <c r="J19" s="52">
        <f t="shared" si="1"/>
        <v>-1.0098541286652819E-3</v>
      </c>
      <c r="L19" s="97">
        <v>2032</v>
      </c>
      <c r="M19" s="97"/>
    </row>
    <row r="20" spans="1:13" s="27" customFormat="1" ht="15" customHeight="1" x14ac:dyDescent="0.25">
      <c r="B20" s="38">
        <v>48852</v>
      </c>
      <c r="C20" s="39"/>
      <c r="D20" s="30">
        <v>3205000</v>
      </c>
      <c r="E20" s="37"/>
      <c r="F20" s="30">
        <v>2161450</v>
      </c>
      <c r="G20" s="37"/>
      <c r="H20" s="30">
        <f t="shared" si="0"/>
        <v>5366450</v>
      </c>
      <c r="I20" s="42"/>
      <c r="J20" s="52">
        <f t="shared" si="1"/>
        <v>-3.5031243024031058E-5</v>
      </c>
      <c r="L20" s="97">
        <v>2033</v>
      </c>
      <c r="M20" s="97"/>
    </row>
    <row r="21" spans="1:13" s="27" customFormat="1" ht="15" customHeight="1" x14ac:dyDescent="0.25">
      <c r="B21" s="38">
        <v>49217</v>
      </c>
      <c r="C21" s="39"/>
      <c r="D21" s="30">
        <v>3370000</v>
      </c>
      <c r="E21" s="37"/>
      <c r="F21" s="30">
        <v>2007013</v>
      </c>
      <c r="G21" s="37"/>
      <c r="H21" s="30">
        <f t="shared" si="0"/>
        <v>5377013</v>
      </c>
      <c r="I21" s="42"/>
      <c r="J21" s="52">
        <f t="shared" si="1"/>
        <v>1.9683403367216691E-3</v>
      </c>
      <c r="L21" s="97">
        <v>2034</v>
      </c>
      <c r="M21" s="97"/>
    </row>
    <row r="22" spans="1:13" s="27" customFormat="1" ht="15" customHeight="1" x14ac:dyDescent="0.25">
      <c r="B22" s="38">
        <v>49582</v>
      </c>
      <c r="C22" s="39"/>
      <c r="D22" s="30">
        <v>3530000</v>
      </c>
      <c r="E22" s="37"/>
      <c r="F22" s="30">
        <v>1848300</v>
      </c>
      <c r="G22" s="37"/>
      <c r="H22" s="30">
        <f t="shared" si="0"/>
        <v>5378300</v>
      </c>
      <c r="I22" s="42"/>
      <c r="J22" s="52">
        <f t="shared" si="1"/>
        <v>2.3935222027545778E-4</v>
      </c>
      <c r="L22" s="97">
        <v>2035</v>
      </c>
      <c r="M22" s="97"/>
    </row>
    <row r="23" spans="1:13" s="27" customFormat="1" ht="15" customHeight="1" x14ac:dyDescent="0.25">
      <c r="B23" s="38">
        <v>49948</v>
      </c>
      <c r="C23" s="39"/>
      <c r="D23" s="30">
        <v>3690000</v>
      </c>
      <c r="E23" s="37"/>
      <c r="F23" s="30">
        <v>1683650</v>
      </c>
      <c r="G23" s="37"/>
      <c r="H23" s="30">
        <f t="shared" si="0"/>
        <v>5373650</v>
      </c>
      <c r="I23" s="42"/>
      <c r="J23" s="52">
        <f t="shared" si="1"/>
        <v>-8.645854638082666E-4</v>
      </c>
      <c r="L23" s="97">
        <v>2036</v>
      </c>
      <c r="M23" s="97"/>
    </row>
    <row r="24" spans="1:13" s="27" customFormat="1" ht="15" customHeight="1" x14ac:dyDescent="0.25">
      <c r="B24" s="38">
        <v>50313</v>
      </c>
      <c r="C24" s="39"/>
      <c r="D24" s="30">
        <v>3860000</v>
      </c>
      <c r="E24" s="37"/>
      <c r="F24" s="30">
        <v>1510925</v>
      </c>
      <c r="G24" s="37"/>
      <c r="H24" s="30">
        <f t="shared" si="0"/>
        <v>5370925</v>
      </c>
      <c r="I24" s="42"/>
      <c r="J24" s="52">
        <f t="shared" si="1"/>
        <v>-5.0710410986945563E-4</v>
      </c>
      <c r="L24" s="97">
        <v>2037</v>
      </c>
      <c r="M24" s="97"/>
    </row>
    <row r="25" spans="1:13" s="27" customFormat="1" ht="15" customHeight="1" x14ac:dyDescent="0.25">
      <c r="B25" s="38">
        <v>50678</v>
      </c>
      <c r="C25" s="39"/>
      <c r="D25" s="30">
        <v>4045000</v>
      </c>
      <c r="E25" s="37"/>
      <c r="F25" s="30">
        <v>1329563</v>
      </c>
      <c r="G25" s="37"/>
      <c r="H25" s="30">
        <f t="shared" si="0"/>
        <v>5374563</v>
      </c>
      <c r="I25" s="42"/>
      <c r="J25" s="52">
        <f t="shared" si="1"/>
        <v>6.7735073567402263E-4</v>
      </c>
      <c r="L25" s="97">
        <v>2038</v>
      </c>
      <c r="M25" s="97"/>
    </row>
    <row r="26" spans="1:13" s="27" customFormat="1" ht="15" customHeight="1" x14ac:dyDescent="0.25">
      <c r="B26" s="38">
        <v>51043</v>
      </c>
      <c r="C26" s="39"/>
      <c r="D26" s="30">
        <v>3930000</v>
      </c>
      <c r="E26" s="37"/>
      <c r="F26" s="30">
        <v>1145275</v>
      </c>
      <c r="G26" s="37"/>
      <c r="H26" s="30">
        <f t="shared" si="0"/>
        <v>5075275</v>
      </c>
      <c r="I26" s="42"/>
      <c r="J26" s="52">
        <f t="shared" si="1"/>
        <v>-5.5686015774677869E-2</v>
      </c>
      <c r="L26" s="97">
        <v>2039</v>
      </c>
      <c r="M26" s="97"/>
    </row>
    <row r="27" spans="1:13" s="27" customFormat="1" ht="15" customHeight="1" x14ac:dyDescent="0.25">
      <c r="B27" s="38">
        <v>51409</v>
      </c>
      <c r="C27" s="39"/>
      <c r="D27" s="30">
        <v>4115000</v>
      </c>
      <c r="E27" s="37"/>
      <c r="F27" s="30">
        <v>957938</v>
      </c>
      <c r="G27" s="37"/>
      <c r="H27" s="30">
        <f t="shared" si="0"/>
        <v>5072938</v>
      </c>
      <c r="I27" s="42"/>
      <c r="J27" s="52">
        <f t="shared" si="1"/>
        <v>-4.6046765938791492E-4</v>
      </c>
      <c r="L27" s="97">
        <v>2040</v>
      </c>
      <c r="M27" s="97"/>
    </row>
    <row r="28" spans="1:13" s="27" customFormat="1" ht="15" customHeight="1" x14ac:dyDescent="0.25">
      <c r="B28" s="38">
        <v>51774</v>
      </c>
      <c r="C28" s="39"/>
      <c r="D28" s="30">
        <v>4315000</v>
      </c>
      <c r="E28" s="37"/>
      <c r="F28" s="30">
        <v>761100</v>
      </c>
      <c r="G28" s="37"/>
      <c r="H28" s="30">
        <f t="shared" si="0"/>
        <v>5076100</v>
      </c>
      <c r="I28" s="42"/>
      <c r="J28" s="52">
        <f t="shared" si="1"/>
        <v>6.2330744038267371E-4</v>
      </c>
      <c r="L28" s="97">
        <v>2041</v>
      </c>
      <c r="M28" s="97"/>
    </row>
    <row r="29" spans="1:13" s="27" customFormat="1" ht="15" customHeight="1" x14ac:dyDescent="0.25">
      <c r="B29" s="38">
        <v>52139</v>
      </c>
      <c r="C29" s="39"/>
      <c r="D29" s="30">
        <v>4520000</v>
      </c>
      <c r="E29" s="37"/>
      <c r="F29" s="30">
        <v>553813</v>
      </c>
      <c r="G29" s="37"/>
      <c r="H29" s="30">
        <f t="shared" si="0"/>
        <v>5073813</v>
      </c>
      <c r="I29" s="42"/>
      <c r="J29" s="52">
        <f t="shared" si="1"/>
        <v>-4.5054273950473789E-4</v>
      </c>
      <c r="L29" s="97">
        <v>2042</v>
      </c>
      <c r="M29" s="97"/>
    </row>
    <row r="30" spans="1:13" ht="15" customHeight="1" x14ac:dyDescent="0.25">
      <c r="A30" s="27"/>
      <c r="B30" s="38">
        <v>52504</v>
      </c>
      <c r="C30" s="39"/>
      <c r="D30" s="30">
        <v>1960000</v>
      </c>
      <c r="E30" s="37"/>
      <c r="F30" s="30">
        <v>411919.75</v>
      </c>
      <c r="G30" s="37"/>
      <c r="H30" s="30">
        <f t="shared" si="0"/>
        <v>2371919.75</v>
      </c>
      <c r="I30" s="42"/>
      <c r="J30" s="52">
        <f t="shared" si="1"/>
        <v>-0.5325173099599847</v>
      </c>
      <c r="K30" s="27"/>
      <c r="L30" s="97">
        <v>2043</v>
      </c>
    </row>
    <row r="31" spans="1:13" ht="15" customHeight="1" x14ac:dyDescent="0.25">
      <c r="B31" s="38">
        <v>52870</v>
      </c>
      <c r="C31" s="39"/>
      <c r="D31" s="30">
        <v>2030000</v>
      </c>
      <c r="E31" s="37"/>
      <c r="F31" s="30">
        <v>339644</v>
      </c>
      <c r="G31" s="37"/>
      <c r="H31" s="30">
        <f t="shared" si="0"/>
        <v>2369644</v>
      </c>
      <c r="I31" s="42"/>
      <c r="J31" s="52">
        <f t="shared" si="1"/>
        <v>-9.5945488880894896E-4</v>
      </c>
      <c r="L31" s="97">
        <v>2044</v>
      </c>
    </row>
    <row r="32" spans="1:13" ht="15" customHeight="1" x14ac:dyDescent="0.25">
      <c r="B32" s="38">
        <v>53235</v>
      </c>
      <c r="C32" s="39"/>
      <c r="D32" s="30">
        <v>2105000</v>
      </c>
      <c r="E32" s="37"/>
      <c r="F32" s="30">
        <v>264644</v>
      </c>
      <c r="G32" s="37"/>
      <c r="H32" s="30">
        <f t="shared" si="0"/>
        <v>2369644</v>
      </c>
      <c r="I32" s="42"/>
      <c r="J32" s="52">
        <f t="shared" si="1"/>
        <v>0</v>
      </c>
      <c r="L32" s="97">
        <v>2045</v>
      </c>
    </row>
    <row r="33" spans="2:12" ht="15" customHeight="1" x14ac:dyDescent="0.25">
      <c r="B33" s="38">
        <v>53600</v>
      </c>
      <c r="C33" s="39"/>
      <c r="D33" s="30">
        <v>2185000</v>
      </c>
      <c r="E33" s="37"/>
      <c r="F33" s="30">
        <v>186718</v>
      </c>
      <c r="G33" s="37"/>
      <c r="H33" s="30">
        <f t="shared" si="0"/>
        <v>2371718</v>
      </c>
      <c r="I33" s="42"/>
      <c r="J33" s="52">
        <f t="shared" si="1"/>
        <v>8.7523695542452795E-4</v>
      </c>
      <c r="L33" s="97">
        <v>2046</v>
      </c>
    </row>
    <row r="34" spans="2:12" ht="15" customHeight="1" x14ac:dyDescent="0.25">
      <c r="B34" s="38">
        <v>53965</v>
      </c>
      <c r="C34" s="39"/>
      <c r="D34" s="30">
        <v>1800000</v>
      </c>
      <c r="E34" s="37"/>
      <c r="F34" s="30">
        <v>111000</v>
      </c>
      <c r="G34" s="37"/>
      <c r="H34" s="30">
        <f t="shared" si="0"/>
        <v>1911000</v>
      </c>
      <c r="I34" s="42"/>
      <c r="J34" s="52">
        <f t="shared" si="1"/>
        <v>-0.19425496623122984</v>
      </c>
      <c r="L34" s="97">
        <v>2047</v>
      </c>
    </row>
    <row r="35" spans="2:12" ht="15" customHeight="1" x14ac:dyDescent="0.25">
      <c r="B35" s="40">
        <v>54331</v>
      </c>
      <c r="C35" s="41"/>
      <c r="D35" s="43">
        <v>1875000</v>
      </c>
      <c r="E35" s="50"/>
      <c r="F35" s="30">
        <v>37500</v>
      </c>
      <c r="G35" s="37"/>
      <c r="H35" s="30">
        <f t="shared" si="0"/>
        <v>1912500</v>
      </c>
      <c r="I35" s="42"/>
      <c r="J35" s="53">
        <f t="shared" si="1"/>
        <v>7.8492935635792783E-4</v>
      </c>
      <c r="L35" s="97">
        <v>2048</v>
      </c>
    </row>
    <row r="36" spans="2:12" ht="15" customHeight="1" x14ac:dyDescent="0.25">
      <c r="B36" s="45" t="s">
        <v>32</v>
      </c>
      <c r="C36" s="49"/>
      <c r="D36" s="47">
        <f>SUM(D10:D35)</f>
        <v>70078000</v>
      </c>
      <c r="E36" s="51"/>
      <c r="F36" s="47">
        <f>SUM(F10:F35)</f>
        <v>43688887.799999997</v>
      </c>
      <c r="G36" s="51"/>
      <c r="H36" s="47">
        <f>SUM(H10:H35)</f>
        <v>113766887.8</v>
      </c>
      <c r="I36" s="48"/>
      <c r="J36" s="54"/>
    </row>
    <row r="54" spans="1:11" ht="15" customHeight="1" thickBot="1" x14ac:dyDescent="0.3">
      <c r="A54" s="114"/>
      <c r="B54" s="114"/>
      <c r="C54" s="114"/>
      <c r="D54" s="114"/>
      <c r="E54" s="114"/>
      <c r="F54" s="114"/>
      <c r="G54" s="114"/>
      <c r="H54" s="114"/>
      <c r="I54" s="114"/>
      <c r="J54" s="92"/>
      <c r="K54" s="91"/>
    </row>
    <row r="55" spans="1:11" ht="15" customHeight="1" thickTop="1" x14ac:dyDescent="0.25"/>
  </sheetData>
  <mergeCells count="9">
    <mergeCell ref="A1:F1"/>
    <mergeCell ref="A2:I2"/>
    <mergeCell ref="A54:I54"/>
    <mergeCell ref="B9:C9"/>
    <mergeCell ref="D9:E9"/>
    <mergeCell ref="F9:G9"/>
    <mergeCell ref="H9:I9"/>
    <mergeCell ref="A6:K7"/>
    <mergeCell ref="A4:K5"/>
  </mergeCells>
  <printOptions horizontalCentered="1"/>
  <pageMargins left="0.7" right="0.7" top="0.75" bottom="0.75" header="0.3" footer="0.75"/>
  <pageSetup scale="85" orientation="portrait" r:id="rId1"/>
  <headerFooter scaleWithDoc="0">
    <oddFooter>&amp;C&amp;"Arial,Bold"&amp;10ANNUAL BUDGET FOR FISCAL YEAR 2023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8BFCB-9579-4173-AADF-9A237C6E5905}">
  <dimension ref="A1:I64"/>
  <sheetViews>
    <sheetView showGridLines="0" topLeftCell="A22" zoomScaleNormal="100" workbookViewId="0">
      <selection activeCell="A46" sqref="A46:XFD46"/>
    </sheetView>
  </sheetViews>
  <sheetFormatPr defaultColWidth="16.7109375" defaultRowHeight="15" customHeight="1" x14ac:dyDescent="0.25"/>
  <cols>
    <col min="1" max="16384" width="16.7109375" style="31"/>
  </cols>
  <sheetData>
    <row r="1" spans="1:6" ht="15" customHeight="1" x14ac:dyDescent="0.25">
      <c r="A1" s="83" t="s">
        <v>46</v>
      </c>
      <c r="B1" s="83"/>
      <c r="C1" s="83"/>
      <c r="D1" s="83"/>
      <c r="E1" s="83"/>
      <c r="F1" s="83"/>
    </row>
    <row r="2" spans="1:6" ht="15" customHeight="1" thickBot="1" x14ac:dyDescent="0.3">
      <c r="A2" s="82" t="s">
        <v>108</v>
      </c>
      <c r="B2" s="82"/>
      <c r="C2" s="82"/>
      <c r="D2" s="82"/>
      <c r="E2" s="82"/>
      <c r="F2" s="82"/>
    </row>
    <row r="3" spans="1:6" ht="15" customHeight="1" thickTop="1" x14ac:dyDescent="0.25"/>
    <row r="4" spans="1:6" ht="15" customHeight="1" x14ac:dyDescent="0.25">
      <c r="A4" s="101" t="s">
        <v>55</v>
      </c>
      <c r="B4" s="101"/>
      <c r="C4" s="101"/>
      <c r="D4" s="101"/>
      <c r="E4" s="101"/>
      <c r="F4" s="101"/>
    </row>
    <row r="5" spans="1:6" ht="15" customHeight="1" x14ac:dyDescent="0.25">
      <c r="A5" s="101"/>
      <c r="B5" s="101"/>
      <c r="C5" s="101"/>
      <c r="D5" s="101"/>
      <c r="E5" s="101"/>
      <c r="F5" s="101"/>
    </row>
    <row r="6" spans="1:6" ht="15" customHeight="1" x14ac:dyDescent="0.25">
      <c r="A6" s="101"/>
      <c r="B6" s="101"/>
      <c r="C6" s="101"/>
      <c r="D6" s="101"/>
      <c r="E6" s="101"/>
      <c r="F6" s="101"/>
    </row>
    <row r="7" spans="1:6" ht="15" customHeight="1" x14ac:dyDescent="0.25">
      <c r="A7" s="105" t="s">
        <v>33</v>
      </c>
      <c r="B7" s="105"/>
      <c r="C7" s="105"/>
      <c r="D7" s="105"/>
      <c r="E7" s="105"/>
      <c r="F7" s="105"/>
    </row>
    <row r="8" spans="1:6" ht="15" customHeight="1" x14ac:dyDescent="0.25">
      <c r="A8" s="105"/>
      <c r="B8" s="105"/>
      <c r="C8" s="105"/>
      <c r="D8" s="105"/>
      <c r="E8" s="105"/>
      <c r="F8" s="105"/>
    </row>
    <row r="9" spans="1:6" ht="15" customHeight="1" x14ac:dyDescent="0.25">
      <c r="A9" s="101" t="s">
        <v>49</v>
      </c>
      <c r="B9" s="101"/>
      <c r="C9" s="101"/>
      <c r="D9" s="101"/>
      <c r="E9" s="101"/>
      <c r="F9" s="101"/>
    </row>
    <row r="10" spans="1:6" ht="15" customHeight="1" x14ac:dyDescent="0.25">
      <c r="A10" s="101"/>
      <c r="B10" s="101"/>
      <c r="C10" s="101"/>
      <c r="D10" s="101"/>
      <c r="E10" s="101"/>
      <c r="F10" s="101"/>
    </row>
    <row r="11" spans="1:6" ht="15" customHeight="1" x14ac:dyDescent="0.25">
      <c r="A11" s="101"/>
      <c r="B11" s="101"/>
      <c r="C11" s="101"/>
      <c r="D11" s="101"/>
      <c r="E11" s="101"/>
      <c r="F11" s="101"/>
    </row>
    <row r="13" spans="1:6" ht="15" customHeight="1" x14ac:dyDescent="0.25">
      <c r="A13" s="102" t="s">
        <v>117</v>
      </c>
      <c r="B13" s="102"/>
      <c r="C13" s="102"/>
      <c r="D13" s="102"/>
      <c r="E13" s="102"/>
      <c r="F13" s="102"/>
    </row>
    <row r="14" spans="1:6" ht="15" customHeight="1" x14ac:dyDescent="0.25">
      <c r="A14" s="102"/>
      <c r="B14" s="102"/>
      <c r="C14" s="102"/>
      <c r="D14" s="102"/>
      <c r="E14" s="102"/>
      <c r="F14" s="102"/>
    </row>
    <row r="15" spans="1:6" ht="15" customHeight="1" x14ac:dyDescent="0.25">
      <c r="A15" s="102"/>
      <c r="B15" s="102"/>
      <c r="C15" s="102"/>
      <c r="D15" s="102"/>
      <c r="E15" s="102"/>
      <c r="F15" s="102"/>
    </row>
    <row r="16" spans="1:6" ht="15" customHeight="1" x14ac:dyDescent="0.25">
      <c r="A16" s="102"/>
      <c r="B16" s="102"/>
      <c r="C16" s="102"/>
      <c r="D16" s="102"/>
      <c r="E16" s="102"/>
      <c r="F16" s="102"/>
    </row>
    <row r="17" spans="1:9" ht="15" customHeight="1" x14ac:dyDescent="0.25">
      <c r="A17" s="71"/>
      <c r="B17" s="71"/>
      <c r="C17" s="71"/>
      <c r="D17" s="71"/>
      <c r="E17" s="71"/>
      <c r="F17" s="71"/>
    </row>
    <row r="18" spans="1:9" ht="15" customHeight="1" x14ac:dyDescent="0.25">
      <c r="A18" s="117" t="s">
        <v>73</v>
      </c>
      <c r="B18" s="117"/>
      <c r="C18" s="73" t="s">
        <v>74</v>
      </c>
      <c r="D18" s="73" t="s">
        <v>81</v>
      </c>
      <c r="E18" s="73" t="s">
        <v>75</v>
      </c>
      <c r="F18" s="73" t="s">
        <v>76</v>
      </c>
    </row>
    <row r="19" spans="1:9" ht="30" customHeight="1" x14ac:dyDescent="0.25">
      <c r="A19" s="103" t="s">
        <v>115</v>
      </c>
      <c r="B19" s="103"/>
      <c r="C19" s="62">
        <v>60635000</v>
      </c>
      <c r="D19" s="62">
        <v>60635000</v>
      </c>
      <c r="E19" s="95" t="s">
        <v>116</v>
      </c>
      <c r="F19" s="65">
        <v>53738</v>
      </c>
    </row>
    <row r="20" spans="1:9" ht="30" customHeight="1" x14ac:dyDescent="0.25">
      <c r="A20" s="103" t="s">
        <v>110</v>
      </c>
      <c r="B20" s="103"/>
      <c r="C20" s="62">
        <v>2870000</v>
      </c>
      <c r="D20" s="62">
        <v>2860000</v>
      </c>
      <c r="E20" s="95" t="s">
        <v>111</v>
      </c>
      <c r="F20" s="65">
        <v>53373</v>
      </c>
    </row>
    <row r="21" spans="1:9" ht="30" customHeight="1" x14ac:dyDescent="0.25">
      <c r="A21" s="103" t="s">
        <v>83</v>
      </c>
      <c r="B21" s="103"/>
      <c r="C21" s="62">
        <v>7630000</v>
      </c>
      <c r="D21" s="62">
        <v>5030000</v>
      </c>
      <c r="E21" s="66" t="s">
        <v>79</v>
      </c>
      <c r="F21" s="65">
        <v>48625</v>
      </c>
    </row>
    <row r="22" spans="1:9" ht="30" customHeight="1" x14ac:dyDescent="0.25">
      <c r="A22" s="103" t="s">
        <v>84</v>
      </c>
      <c r="B22" s="103"/>
      <c r="C22" s="62">
        <v>2598000</v>
      </c>
      <c r="D22" s="62">
        <v>1260000</v>
      </c>
      <c r="E22" s="66" t="s">
        <v>78</v>
      </c>
      <c r="F22" s="65">
        <v>46068</v>
      </c>
    </row>
    <row r="23" spans="1:9" ht="30" customHeight="1" x14ac:dyDescent="0.25">
      <c r="A23" s="103" t="s">
        <v>85</v>
      </c>
      <c r="B23" s="103"/>
      <c r="C23" s="62">
        <v>4180000</v>
      </c>
      <c r="D23" s="62">
        <v>3655000</v>
      </c>
      <c r="E23" s="66" t="s">
        <v>78</v>
      </c>
      <c r="F23" s="65">
        <v>48990</v>
      </c>
    </row>
    <row r="24" spans="1:9" ht="30" customHeight="1" x14ac:dyDescent="0.25">
      <c r="A24" s="103" t="s">
        <v>90</v>
      </c>
      <c r="B24" s="103"/>
      <c r="C24" s="62">
        <v>5000000</v>
      </c>
      <c r="D24" s="62">
        <v>848750</v>
      </c>
      <c r="E24" s="70" t="s">
        <v>87</v>
      </c>
      <c r="F24" s="65">
        <v>49949</v>
      </c>
    </row>
    <row r="25" spans="1:9" ht="30" customHeight="1" x14ac:dyDescent="0.25">
      <c r="A25" s="103" t="s">
        <v>90</v>
      </c>
      <c r="B25" s="103"/>
      <c r="C25" s="62">
        <v>3430000</v>
      </c>
      <c r="D25" s="62">
        <v>900000</v>
      </c>
      <c r="E25" s="70" t="s">
        <v>88</v>
      </c>
      <c r="F25" s="65">
        <v>46905</v>
      </c>
    </row>
    <row r="26" spans="1:9" ht="30" customHeight="1" x14ac:dyDescent="0.25">
      <c r="A26" s="103" t="s">
        <v>91</v>
      </c>
      <c r="B26" s="103"/>
      <c r="C26" s="62">
        <v>8675000</v>
      </c>
      <c r="D26" s="62">
        <v>555000</v>
      </c>
      <c r="E26" s="70" t="s">
        <v>88</v>
      </c>
      <c r="F26" s="65">
        <v>46174</v>
      </c>
    </row>
    <row r="27" spans="1:9" ht="30" customHeight="1" x14ac:dyDescent="0.25">
      <c r="A27" s="103" t="s">
        <v>89</v>
      </c>
      <c r="B27" s="103"/>
      <c r="C27" s="62">
        <v>3870000</v>
      </c>
      <c r="D27" s="62">
        <v>2168750</v>
      </c>
      <c r="E27" s="70" t="s">
        <v>87</v>
      </c>
      <c r="F27" s="65">
        <v>51349</v>
      </c>
    </row>
    <row r="28" spans="1:9" ht="30" customHeight="1" x14ac:dyDescent="0.25">
      <c r="A28" s="103" t="s">
        <v>92</v>
      </c>
      <c r="B28" s="103"/>
      <c r="C28" s="62">
        <v>2800000</v>
      </c>
      <c r="D28" s="62">
        <v>306250</v>
      </c>
      <c r="E28" s="70" t="s">
        <v>87</v>
      </c>
      <c r="F28" s="65">
        <v>47027</v>
      </c>
    </row>
    <row r="29" spans="1:9" ht="30" customHeight="1" x14ac:dyDescent="0.25"/>
    <row r="30" spans="1:9" ht="15" customHeight="1" x14ac:dyDescent="0.25">
      <c r="A30" s="105" t="s">
        <v>35</v>
      </c>
      <c r="B30" s="105"/>
      <c r="C30" s="105"/>
      <c r="D30" s="105"/>
      <c r="E30" s="105"/>
      <c r="F30" s="105"/>
    </row>
    <row r="31" spans="1:9" ht="15" customHeight="1" x14ac:dyDescent="0.25">
      <c r="A31" s="105"/>
      <c r="B31" s="105"/>
      <c r="C31" s="105"/>
      <c r="D31" s="105"/>
      <c r="E31" s="105"/>
      <c r="F31" s="105"/>
    </row>
    <row r="32" spans="1:9" ht="15" customHeight="1" x14ac:dyDescent="0.25">
      <c r="A32" s="101" t="s">
        <v>118</v>
      </c>
      <c r="B32" s="101"/>
      <c r="C32" s="101"/>
      <c r="D32" s="101"/>
      <c r="E32" s="101"/>
      <c r="F32" s="101"/>
      <c r="I32" s="75"/>
    </row>
    <row r="33" spans="1:9" ht="15" customHeight="1" x14ac:dyDescent="0.25">
      <c r="A33" s="101"/>
      <c r="B33" s="101"/>
      <c r="C33" s="101"/>
      <c r="D33" s="101"/>
      <c r="E33" s="101"/>
      <c r="F33" s="101"/>
      <c r="I33" s="75"/>
    </row>
    <row r="34" spans="1:9" ht="15" customHeight="1" x14ac:dyDescent="0.25">
      <c r="I34" s="76"/>
    </row>
    <row r="35" spans="1:9" ht="15" customHeight="1" x14ac:dyDescent="0.25">
      <c r="A35" s="101" t="s">
        <v>50</v>
      </c>
      <c r="B35" s="101"/>
      <c r="C35" s="101"/>
      <c r="D35" s="101"/>
      <c r="E35" s="101"/>
      <c r="F35" s="101"/>
      <c r="I35" s="76"/>
    </row>
    <row r="36" spans="1:9" ht="15" customHeight="1" x14ac:dyDescent="0.25">
      <c r="A36" s="101"/>
      <c r="B36" s="101"/>
      <c r="C36" s="101"/>
      <c r="D36" s="101"/>
      <c r="E36" s="101"/>
      <c r="F36" s="101"/>
      <c r="I36" s="76"/>
    </row>
    <row r="37" spans="1:9" ht="15" customHeight="1" x14ac:dyDescent="0.25">
      <c r="A37" s="101"/>
      <c r="B37" s="101"/>
      <c r="C37" s="101"/>
      <c r="D37" s="101"/>
      <c r="E37" s="101"/>
      <c r="F37" s="101"/>
      <c r="I37" s="76"/>
    </row>
    <row r="38" spans="1:9" ht="15" customHeight="1" x14ac:dyDescent="0.25">
      <c r="A38" s="101"/>
      <c r="B38" s="101"/>
      <c r="C38" s="101"/>
      <c r="D38" s="101"/>
      <c r="E38" s="101"/>
      <c r="F38" s="101"/>
      <c r="I38" s="76"/>
    </row>
    <row r="39" spans="1:9" ht="15" customHeight="1" x14ac:dyDescent="0.25">
      <c r="A39" s="101"/>
      <c r="B39" s="101"/>
      <c r="C39" s="101"/>
      <c r="D39" s="101"/>
      <c r="E39" s="101"/>
      <c r="F39" s="101"/>
      <c r="I39" s="76"/>
    </row>
    <row r="43" spans="1:9" ht="15" customHeight="1" thickBot="1" x14ac:dyDescent="0.3">
      <c r="A43" s="82"/>
      <c r="B43" s="82"/>
      <c r="C43" s="82"/>
      <c r="D43" s="82"/>
      <c r="E43" s="82"/>
      <c r="F43" s="82"/>
    </row>
    <row r="44" spans="1:9" ht="15" customHeight="1" thickTop="1" x14ac:dyDescent="0.25"/>
    <row r="62" spans="1:6" ht="15" customHeight="1" x14ac:dyDescent="0.25">
      <c r="A62" s="101"/>
      <c r="B62" s="101"/>
      <c r="C62" s="101"/>
      <c r="D62" s="101"/>
      <c r="E62" s="101"/>
      <c r="F62" s="101"/>
    </row>
    <row r="64" spans="1:6" ht="15" customHeight="1" x14ac:dyDescent="0.25">
      <c r="A64" s="101"/>
      <c r="B64" s="101"/>
      <c r="C64" s="101"/>
      <c r="D64" s="101"/>
      <c r="E64" s="101"/>
      <c r="F64" s="101"/>
    </row>
  </sheetData>
  <mergeCells count="20">
    <mergeCell ref="A64:F64"/>
    <mergeCell ref="A62:F62"/>
    <mergeCell ref="A25:B25"/>
    <mergeCell ref="A26:B26"/>
    <mergeCell ref="A28:B28"/>
    <mergeCell ref="A27:B27"/>
    <mergeCell ref="A35:F39"/>
    <mergeCell ref="A4:F6"/>
    <mergeCell ref="A9:F11"/>
    <mergeCell ref="A13:F16"/>
    <mergeCell ref="A32:F33"/>
    <mergeCell ref="A22:B22"/>
    <mergeCell ref="A21:B21"/>
    <mergeCell ref="A7:F8"/>
    <mergeCell ref="A30:F31"/>
    <mergeCell ref="A18:B18"/>
    <mergeCell ref="A20:B20"/>
    <mergeCell ref="A23:B23"/>
    <mergeCell ref="A19:B19"/>
    <mergeCell ref="A24:B24"/>
  </mergeCells>
  <printOptions horizontalCentered="1"/>
  <pageMargins left="0.7" right="0.7" top="0.75" bottom="0.75" header="0.3" footer="0.75"/>
  <pageSetup scale="85" orientation="portrait" r:id="rId1"/>
  <headerFooter scaleWithDoc="0">
    <oddFooter>&amp;C&amp;"Arial,Bold"&amp;10ANNUAL BUDGET FOR FISCAL YEAR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481EF-1C4D-4591-B304-66BF0537676D}">
  <sheetPr codeName="Sheet67"/>
  <dimension ref="A1:N53"/>
  <sheetViews>
    <sheetView showGridLines="0" zoomScaleNormal="100" workbookViewId="0">
      <selection activeCell="A46" sqref="A46:XFD46"/>
    </sheetView>
  </sheetViews>
  <sheetFormatPr defaultColWidth="15.7109375" defaultRowHeight="15" customHeight="1" x14ac:dyDescent="0.25"/>
  <cols>
    <col min="1" max="1" width="4.7109375" style="27" customWidth="1"/>
    <col min="2" max="2" width="15.7109375" style="27"/>
    <col min="3" max="3" width="2.7109375" style="27" customWidth="1"/>
    <col min="4" max="4" width="16.85546875" style="27" customWidth="1"/>
    <col min="5" max="5" width="2.7109375" style="27" customWidth="1"/>
    <col min="6" max="6" width="16.85546875" style="27" bestFit="1" customWidth="1"/>
    <col min="7" max="7" width="2.7109375" style="27" customWidth="1"/>
    <col min="8" max="8" width="16.85546875" style="27" bestFit="1" customWidth="1"/>
    <col min="9" max="9" width="2.7109375" style="27" customWidth="1"/>
    <col min="10" max="10" width="15.7109375" style="27"/>
    <col min="11" max="11" width="4.7109375" style="27" customWidth="1"/>
    <col min="12" max="12" width="15.7109375" style="27"/>
    <col min="13" max="13" width="14.7109375" style="27" customWidth="1"/>
    <col min="14" max="16384" width="15.7109375" style="27"/>
  </cols>
  <sheetData>
    <row r="1" spans="1:14" ht="15" customHeight="1" x14ac:dyDescent="0.25">
      <c r="A1" s="113" t="s">
        <v>46</v>
      </c>
      <c r="B1" s="113"/>
      <c r="C1" s="113"/>
      <c r="D1" s="113"/>
      <c r="E1" s="113"/>
      <c r="F1" s="113"/>
      <c r="G1" s="32"/>
      <c r="H1" s="32"/>
      <c r="I1" s="32"/>
    </row>
    <row r="2" spans="1:14" ht="15" customHeight="1" thickBot="1" x14ac:dyDescent="0.3">
      <c r="A2" s="114" t="s">
        <v>108</v>
      </c>
      <c r="B2" s="114"/>
      <c r="C2" s="114"/>
      <c r="D2" s="114"/>
      <c r="E2" s="114"/>
      <c r="F2" s="114"/>
      <c r="G2" s="114"/>
      <c r="H2" s="114"/>
      <c r="I2" s="114"/>
      <c r="J2" s="92"/>
      <c r="K2" s="91"/>
    </row>
    <row r="3" spans="1:14" ht="15" customHeight="1" thickTop="1" x14ac:dyDescent="0.25"/>
    <row r="4" spans="1:14" ht="15" customHeight="1" x14ac:dyDescent="0.25">
      <c r="A4" s="105" t="s">
        <v>40</v>
      </c>
      <c r="B4" s="105"/>
      <c r="C4" s="105"/>
      <c r="D4" s="105"/>
      <c r="E4" s="105"/>
      <c r="F4" s="105"/>
      <c r="G4" s="105"/>
      <c r="H4" s="105"/>
      <c r="I4" s="105"/>
      <c r="J4" s="105"/>
      <c r="K4" s="105"/>
    </row>
    <row r="5" spans="1:14" ht="15" customHeight="1" x14ac:dyDescent="0.25">
      <c r="A5" s="105"/>
      <c r="B5" s="105"/>
      <c r="C5" s="105"/>
      <c r="D5" s="105"/>
      <c r="E5" s="105"/>
      <c r="F5" s="105"/>
      <c r="G5" s="105"/>
      <c r="H5" s="105"/>
      <c r="I5" s="105"/>
      <c r="J5" s="105"/>
      <c r="K5" s="105"/>
    </row>
    <row r="7" spans="1:14" ht="45" customHeight="1" x14ac:dyDescent="0.25">
      <c r="B7" s="118" t="s">
        <v>36</v>
      </c>
      <c r="C7" s="118"/>
      <c r="D7" s="118" t="s">
        <v>34</v>
      </c>
      <c r="E7" s="118"/>
      <c r="F7" s="118" t="s">
        <v>37</v>
      </c>
      <c r="G7" s="118"/>
      <c r="H7" s="118" t="s">
        <v>41</v>
      </c>
      <c r="I7" s="118"/>
      <c r="J7" s="28" t="s">
        <v>38</v>
      </c>
      <c r="L7" s="56" t="s">
        <v>43</v>
      </c>
      <c r="M7" s="56" t="s">
        <v>34</v>
      </c>
      <c r="N7" s="56" t="s">
        <v>44</v>
      </c>
    </row>
    <row r="8" spans="1:14" ht="15" customHeight="1" x14ac:dyDescent="0.25">
      <c r="B8" s="38">
        <v>45199</v>
      </c>
      <c r="C8" s="39"/>
      <c r="D8" s="30">
        <v>1070250</v>
      </c>
      <c r="E8" s="42"/>
      <c r="F8" s="30">
        <v>3753916.9499999997</v>
      </c>
      <c r="G8" s="42"/>
      <c r="H8" s="30">
        <v>103741.8</v>
      </c>
      <c r="I8" s="42"/>
      <c r="J8" s="74">
        <f t="shared" ref="J8:J32" si="0">D8+F8+H8</f>
        <v>4927908.7499999991</v>
      </c>
      <c r="L8" s="27">
        <v>2023</v>
      </c>
      <c r="M8" s="36">
        <f t="shared" ref="M8:M25" si="1">D8</f>
        <v>1070250</v>
      </c>
      <c r="N8" s="36">
        <f t="shared" ref="N8:N25" si="2">F8+H8</f>
        <v>3857658.7499999995</v>
      </c>
    </row>
    <row r="9" spans="1:14" ht="15" customHeight="1" x14ac:dyDescent="0.25">
      <c r="B9" s="38">
        <v>45565</v>
      </c>
      <c r="C9" s="39"/>
      <c r="D9" s="30">
        <v>2034000</v>
      </c>
      <c r="E9" s="42"/>
      <c r="F9" s="30">
        <v>4012265.63</v>
      </c>
      <c r="G9" s="42"/>
      <c r="H9" s="30">
        <v>103741.8</v>
      </c>
      <c r="I9" s="42"/>
      <c r="J9" s="74">
        <f t="shared" si="0"/>
        <v>6150007.4299999997</v>
      </c>
      <c r="L9" s="27">
        <v>2024</v>
      </c>
      <c r="M9" s="36">
        <f t="shared" si="1"/>
        <v>2034000</v>
      </c>
      <c r="N9" s="36">
        <f t="shared" si="2"/>
        <v>4116007.4299999997</v>
      </c>
    </row>
    <row r="10" spans="1:14" ht="15" customHeight="1" x14ac:dyDescent="0.25">
      <c r="B10" s="38">
        <v>45930</v>
      </c>
      <c r="C10" s="39"/>
      <c r="D10" s="30">
        <v>2127500</v>
      </c>
      <c r="E10" s="42"/>
      <c r="F10" s="30">
        <v>3917582.07</v>
      </c>
      <c r="G10" s="42"/>
      <c r="H10" s="30">
        <v>103741.8</v>
      </c>
      <c r="I10" s="42"/>
      <c r="J10" s="74">
        <f t="shared" si="0"/>
        <v>6148823.8700000001</v>
      </c>
      <c r="L10" s="27">
        <v>2025</v>
      </c>
      <c r="M10" s="36">
        <f t="shared" si="1"/>
        <v>2127500</v>
      </c>
      <c r="N10" s="36">
        <f t="shared" si="2"/>
        <v>4021323.8699999996</v>
      </c>
    </row>
    <row r="11" spans="1:14" ht="15" customHeight="1" x14ac:dyDescent="0.25">
      <c r="B11" s="38">
        <v>46295</v>
      </c>
      <c r="C11" s="39"/>
      <c r="D11" s="30">
        <v>2332000</v>
      </c>
      <c r="E11" s="42"/>
      <c r="F11" s="30">
        <v>3817781.51</v>
      </c>
      <c r="G11" s="42"/>
      <c r="H11" s="30">
        <v>0</v>
      </c>
      <c r="I11" s="42"/>
      <c r="J11" s="74">
        <f t="shared" si="0"/>
        <v>6149781.5099999998</v>
      </c>
      <c r="L11" s="27">
        <v>2026</v>
      </c>
      <c r="M11" s="36">
        <f t="shared" si="1"/>
        <v>2332000</v>
      </c>
      <c r="N11" s="36">
        <f t="shared" si="2"/>
        <v>3817781.51</v>
      </c>
    </row>
    <row r="12" spans="1:14" ht="15" customHeight="1" x14ac:dyDescent="0.25">
      <c r="B12" s="38">
        <v>46660</v>
      </c>
      <c r="C12" s="39"/>
      <c r="D12" s="30">
        <v>2448750</v>
      </c>
      <c r="E12" s="42"/>
      <c r="F12" s="30">
        <v>3701640.06</v>
      </c>
      <c r="G12" s="42"/>
      <c r="H12" s="30">
        <v>0</v>
      </c>
      <c r="I12" s="42"/>
      <c r="J12" s="74">
        <f t="shared" si="0"/>
        <v>6150390.0600000005</v>
      </c>
      <c r="L12" s="27">
        <v>2027</v>
      </c>
      <c r="M12" s="36">
        <f t="shared" si="1"/>
        <v>2448750</v>
      </c>
      <c r="N12" s="36">
        <f t="shared" si="2"/>
        <v>3701640.06</v>
      </c>
    </row>
    <row r="13" spans="1:14" ht="15" customHeight="1" x14ac:dyDescent="0.25">
      <c r="B13" s="38">
        <v>47026</v>
      </c>
      <c r="C13" s="39"/>
      <c r="D13" s="30">
        <v>2568750</v>
      </c>
      <c r="E13" s="42"/>
      <c r="F13" s="30">
        <v>3579992.62</v>
      </c>
      <c r="G13" s="42"/>
      <c r="H13" s="30">
        <v>0</v>
      </c>
      <c r="I13" s="42"/>
      <c r="J13" s="74">
        <f t="shared" si="0"/>
        <v>6148742.6200000001</v>
      </c>
      <c r="L13" s="27">
        <v>2028</v>
      </c>
      <c r="M13" s="36">
        <f t="shared" si="1"/>
        <v>2568750</v>
      </c>
      <c r="N13" s="36">
        <f t="shared" si="2"/>
        <v>3579992.62</v>
      </c>
    </row>
    <row r="14" spans="1:14" ht="15" customHeight="1" x14ac:dyDescent="0.25">
      <c r="B14" s="38">
        <v>47391</v>
      </c>
      <c r="C14" s="39"/>
      <c r="D14" s="30">
        <v>2700000</v>
      </c>
      <c r="E14" s="42"/>
      <c r="F14" s="30">
        <v>3448535.19</v>
      </c>
      <c r="G14" s="42"/>
      <c r="H14" s="30">
        <v>0</v>
      </c>
      <c r="I14" s="42"/>
      <c r="J14" s="74">
        <f t="shared" si="0"/>
        <v>6148535.1899999995</v>
      </c>
      <c r="L14" s="27">
        <v>2029</v>
      </c>
      <c r="M14" s="36">
        <f t="shared" si="1"/>
        <v>2700000</v>
      </c>
      <c r="N14" s="36">
        <f t="shared" si="2"/>
        <v>3448535.19</v>
      </c>
    </row>
    <row r="15" spans="1:14" ht="15" customHeight="1" x14ac:dyDescent="0.25">
      <c r="B15" s="38">
        <v>47756</v>
      </c>
      <c r="C15" s="39"/>
      <c r="D15" s="30">
        <v>2833750</v>
      </c>
      <c r="E15" s="42"/>
      <c r="F15" s="30">
        <v>3313799.51</v>
      </c>
      <c r="G15" s="42"/>
      <c r="H15" s="30">
        <v>0</v>
      </c>
      <c r="I15" s="42"/>
      <c r="J15" s="74">
        <f t="shared" si="0"/>
        <v>6147549.5099999998</v>
      </c>
      <c r="L15" s="27">
        <v>2030</v>
      </c>
      <c r="M15" s="36">
        <f t="shared" si="1"/>
        <v>2833750</v>
      </c>
      <c r="N15" s="36">
        <f t="shared" si="2"/>
        <v>3313799.51</v>
      </c>
    </row>
    <row r="16" spans="1:14" ht="15" customHeight="1" x14ac:dyDescent="0.25">
      <c r="B16" s="38">
        <v>48121</v>
      </c>
      <c r="C16" s="39"/>
      <c r="D16" s="30">
        <v>2980000</v>
      </c>
      <c r="E16" s="42"/>
      <c r="F16" s="30">
        <v>3171929.88</v>
      </c>
      <c r="G16" s="42"/>
      <c r="H16" s="30">
        <v>0</v>
      </c>
      <c r="I16" s="42"/>
      <c r="J16" s="74">
        <f t="shared" si="0"/>
        <v>6151929.8799999999</v>
      </c>
      <c r="L16" s="27">
        <v>2031</v>
      </c>
      <c r="M16" s="36">
        <f t="shared" si="1"/>
        <v>2980000</v>
      </c>
      <c r="N16" s="36">
        <f t="shared" si="2"/>
        <v>3171929.88</v>
      </c>
    </row>
    <row r="17" spans="2:14" ht="15" customHeight="1" x14ac:dyDescent="0.25">
      <c r="B17" s="38">
        <v>48487</v>
      </c>
      <c r="C17" s="39"/>
      <c r="D17" s="30">
        <v>3127500</v>
      </c>
      <c r="E17" s="42"/>
      <c r="F17" s="30">
        <v>3022740.26</v>
      </c>
      <c r="G17" s="42"/>
      <c r="H17" s="30">
        <v>0</v>
      </c>
      <c r="I17" s="42"/>
      <c r="J17" s="74">
        <f t="shared" si="0"/>
        <v>6150240.2599999998</v>
      </c>
      <c r="L17" s="27">
        <v>2032</v>
      </c>
      <c r="M17" s="36">
        <f t="shared" si="1"/>
        <v>3127500</v>
      </c>
      <c r="N17" s="36">
        <f t="shared" si="2"/>
        <v>3022740.26</v>
      </c>
    </row>
    <row r="18" spans="2:14" ht="15" customHeight="1" x14ac:dyDescent="0.25">
      <c r="B18" s="38">
        <v>48852</v>
      </c>
      <c r="C18" s="39"/>
      <c r="D18" s="30">
        <v>3282500</v>
      </c>
      <c r="E18" s="42"/>
      <c r="F18" s="30">
        <v>2868017.01</v>
      </c>
      <c r="G18" s="42"/>
      <c r="H18" s="30">
        <v>0</v>
      </c>
      <c r="I18" s="42"/>
      <c r="J18" s="74">
        <f t="shared" si="0"/>
        <v>6150517.0099999998</v>
      </c>
      <c r="L18" s="27">
        <v>2033</v>
      </c>
      <c r="M18" s="36">
        <f t="shared" si="1"/>
        <v>3282500</v>
      </c>
      <c r="N18" s="36">
        <f t="shared" si="2"/>
        <v>2868017.01</v>
      </c>
    </row>
    <row r="19" spans="2:14" ht="15" customHeight="1" x14ac:dyDescent="0.25">
      <c r="B19" s="38">
        <v>49217</v>
      </c>
      <c r="C19" s="39"/>
      <c r="D19" s="30">
        <v>2471250</v>
      </c>
      <c r="E19" s="42"/>
      <c r="F19" s="30">
        <v>2725621.26</v>
      </c>
      <c r="G19" s="42"/>
      <c r="H19" s="30">
        <v>0</v>
      </c>
      <c r="I19" s="42"/>
      <c r="J19" s="74">
        <f t="shared" si="0"/>
        <v>5196871.26</v>
      </c>
      <c r="L19" s="27">
        <v>2034</v>
      </c>
      <c r="M19" s="36">
        <f t="shared" si="1"/>
        <v>2471250</v>
      </c>
      <c r="N19" s="36">
        <f t="shared" si="2"/>
        <v>2725621.26</v>
      </c>
    </row>
    <row r="20" spans="2:14" ht="15" customHeight="1" x14ac:dyDescent="0.25">
      <c r="B20" s="38">
        <v>49582</v>
      </c>
      <c r="C20" s="39"/>
      <c r="D20" s="30">
        <v>2608750</v>
      </c>
      <c r="E20" s="42"/>
      <c r="F20" s="30">
        <v>2589534.2699999996</v>
      </c>
      <c r="G20" s="42"/>
      <c r="H20" s="30">
        <v>0</v>
      </c>
      <c r="I20" s="42"/>
      <c r="J20" s="74">
        <f t="shared" si="0"/>
        <v>5198284.2699999996</v>
      </c>
      <c r="L20" s="27">
        <v>2035</v>
      </c>
      <c r="M20" s="36">
        <f t="shared" si="1"/>
        <v>2608750</v>
      </c>
      <c r="N20" s="36">
        <f t="shared" si="2"/>
        <v>2589534.2699999996</v>
      </c>
    </row>
    <row r="21" spans="2:14" ht="15" customHeight="1" x14ac:dyDescent="0.25">
      <c r="B21" s="38">
        <v>49948</v>
      </c>
      <c r="C21" s="39"/>
      <c r="D21" s="30">
        <v>2753750</v>
      </c>
      <c r="E21" s="42"/>
      <c r="F21" s="30">
        <v>2441789.0099999998</v>
      </c>
      <c r="G21" s="42"/>
      <c r="H21" s="30">
        <v>0</v>
      </c>
      <c r="I21" s="42"/>
      <c r="J21" s="74">
        <f t="shared" si="0"/>
        <v>5195539.01</v>
      </c>
      <c r="L21" s="27">
        <v>2036</v>
      </c>
      <c r="M21" s="36">
        <f t="shared" si="1"/>
        <v>2753750</v>
      </c>
      <c r="N21" s="36">
        <f t="shared" si="2"/>
        <v>2441789.0099999998</v>
      </c>
    </row>
    <row r="22" spans="2:14" ht="15" customHeight="1" x14ac:dyDescent="0.25">
      <c r="B22" s="38">
        <v>50313</v>
      </c>
      <c r="C22" s="39"/>
      <c r="D22" s="30">
        <v>2910000</v>
      </c>
      <c r="E22" s="42"/>
      <c r="F22" s="30">
        <v>2285724.6399999997</v>
      </c>
      <c r="G22" s="42"/>
      <c r="H22" s="30">
        <v>0</v>
      </c>
      <c r="I22" s="42"/>
      <c r="J22" s="74">
        <f t="shared" si="0"/>
        <v>5195724.6399999997</v>
      </c>
      <c r="L22" s="27">
        <v>2037</v>
      </c>
      <c r="M22" s="36">
        <f t="shared" si="1"/>
        <v>2910000</v>
      </c>
      <c r="N22" s="36">
        <f t="shared" si="2"/>
        <v>2285724.6399999997</v>
      </c>
    </row>
    <row r="23" spans="2:14" ht="15" customHeight="1" x14ac:dyDescent="0.25">
      <c r="B23" s="38">
        <v>50678</v>
      </c>
      <c r="C23" s="39"/>
      <c r="D23" s="30">
        <v>3075000</v>
      </c>
      <c r="E23" s="42"/>
      <c r="F23" s="30">
        <v>2120822</v>
      </c>
      <c r="G23" s="42"/>
      <c r="H23" s="30">
        <v>0</v>
      </c>
      <c r="I23" s="42"/>
      <c r="J23" s="74">
        <f t="shared" si="0"/>
        <v>5195822</v>
      </c>
      <c r="L23" s="27">
        <v>2038</v>
      </c>
      <c r="M23" s="36">
        <f t="shared" si="1"/>
        <v>3075000</v>
      </c>
      <c r="N23" s="36">
        <f t="shared" si="2"/>
        <v>2120822</v>
      </c>
    </row>
    <row r="24" spans="2:14" ht="15" customHeight="1" x14ac:dyDescent="0.25">
      <c r="B24" s="38">
        <v>51043</v>
      </c>
      <c r="C24" s="39"/>
      <c r="D24" s="30">
        <v>3252500</v>
      </c>
      <c r="E24" s="42"/>
      <c r="F24" s="30">
        <v>1946549.5</v>
      </c>
      <c r="G24" s="37"/>
      <c r="H24" s="30">
        <v>0</v>
      </c>
      <c r="I24" s="42"/>
      <c r="J24" s="74">
        <f t="shared" si="0"/>
        <v>5199049.5</v>
      </c>
      <c r="L24" s="27">
        <v>2039</v>
      </c>
      <c r="M24" s="36">
        <f t="shared" si="1"/>
        <v>3252500</v>
      </c>
      <c r="N24" s="36">
        <f t="shared" si="2"/>
        <v>1946549.5</v>
      </c>
    </row>
    <row r="25" spans="2:14" ht="15" customHeight="1" x14ac:dyDescent="0.25">
      <c r="B25" s="38">
        <v>51409</v>
      </c>
      <c r="C25" s="98"/>
      <c r="D25" s="30">
        <v>3437500</v>
      </c>
      <c r="E25" s="37"/>
      <c r="F25" s="30">
        <v>1762197.26</v>
      </c>
      <c r="G25" s="37"/>
      <c r="H25" s="30">
        <v>0</v>
      </c>
      <c r="I25" s="37"/>
      <c r="J25" s="74">
        <f t="shared" si="0"/>
        <v>5199697.26</v>
      </c>
      <c r="L25" s="27">
        <v>2040</v>
      </c>
      <c r="M25" s="36">
        <f t="shared" si="1"/>
        <v>3437500</v>
      </c>
      <c r="N25" s="36">
        <f t="shared" si="2"/>
        <v>1762197.26</v>
      </c>
    </row>
    <row r="26" spans="2:14" ht="15" customHeight="1" x14ac:dyDescent="0.25">
      <c r="B26" s="38">
        <v>51774</v>
      </c>
      <c r="C26" s="98"/>
      <c r="D26" s="30">
        <v>3635000</v>
      </c>
      <c r="E26" s="37"/>
      <c r="F26" s="30">
        <v>1561313</v>
      </c>
      <c r="G26" s="37"/>
      <c r="H26" s="30"/>
      <c r="I26" s="37"/>
      <c r="J26" s="74">
        <f t="shared" si="0"/>
        <v>5196313</v>
      </c>
      <c r="L26" s="27">
        <v>2041</v>
      </c>
      <c r="M26" s="36"/>
      <c r="N26" s="36"/>
    </row>
    <row r="27" spans="2:14" ht="15" customHeight="1" x14ac:dyDescent="0.25">
      <c r="B27" s="38">
        <v>52139</v>
      </c>
      <c r="C27" s="98"/>
      <c r="D27" s="30">
        <v>3840000</v>
      </c>
      <c r="E27" s="37"/>
      <c r="F27" s="30">
        <v>1355750</v>
      </c>
      <c r="G27" s="37"/>
      <c r="H27" s="30"/>
      <c r="I27" s="37"/>
      <c r="J27" s="74">
        <f t="shared" si="0"/>
        <v>5195750</v>
      </c>
      <c r="L27" s="27">
        <v>2042</v>
      </c>
      <c r="M27" s="36"/>
      <c r="N27" s="36"/>
    </row>
    <row r="28" spans="2:14" ht="15" customHeight="1" x14ac:dyDescent="0.25">
      <c r="B28" s="38">
        <v>52504</v>
      </c>
      <c r="C28" s="98"/>
      <c r="D28" s="30">
        <v>4060000</v>
      </c>
      <c r="E28" s="37"/>
      <c r="F28" s="30">
        <v>1138500</v>
      </c>
      <c r="G28" s="37"/>
      <c r="H28" s="30"/>
      <c r="I28" s="37"/>
      <c r="J28" s="74">
        <f t="shared" si="0"/>
        <v>5198500</v>
      </c>
      <c r="L28" s="27">
        <v>2043</v>
      </c>
      <c r="M28" s="36"/>
      <c r="N28" s="36"/>
    </row>
    <row r="29" spans="2:14" ht="15" customHeight="1" x14ac:dyDescent="0.25">
      <c r="B29" s="38">
        <v>52870</v>
      </c>
      <c r="C29" s="98"/>
      <c r="D29" s="30">
        <v>4290000</v>
      </c>
      <c r="E29" s="37"/>
      <c r="F29" s="30">
        <v>908875</v>
      </c>
      <c r="G29" s="37"/>
      <c r="H29" s="30"/>
      <c r="I29" s="37"/>
      <c r="J29" s="74">
        <f t="shared" si="0"/>
        <v>5198875</v>
      </c>
      <c r="L29" s="27">
        <v>2044</v>
      </c>
      <c r="M29" s="36"/>
      <c r="N29" s="36"/>
    </row>
    <row r="30" spans="2:14" ht="15" customHeight="1" x14ac:dyDescent="0.25">
      <c r="B30" s="38">
        <v>53235</v>
      </c>
      <c r="C30" s="98"/>
      <c r="D30" s="30">
        <v>4530000</v>
      </c>
      <c r="E30" s="37"/>
      <c r="F30" s="30">
        <v>666325</v>
      </c>
      <c r="G30" s="37"/>
      <c r="H30" s="30"/>
      <c r="I30" s="37"/>
      <c r="J30" s="74">
        <f t="shared" si="0"/>
        <v>5196325</v>
      </c>
      <c r="L30" s="27">
        <v>2045</v>
      </c>
      <c r="M30" s="36"/>
      <c r="N30" s="36"/>
    </row>
    <row r="31" spans="2:14" ht="15" customHeight="1" x14ac:dyDescent="0.25">
      <c r="B31" s="38">
        <v>53600</v>
      </c>
      <c r="C31" s="98"/>
      <c r="D31" s="30">
        <v>4790000</v>
      </c>
      <c r="E31" s="37"/>
      <c r="F31" s="30">
        <v>410025</v>
      </c>
      <c r="G31" s="37"/>
      <c r="H31" s="30"/>
      <c r="I31" s="37"/>
      <c r="J31" s="74">
        <f t="shared" si="0"/>
        <v>5200025</v>
      </c>
      <c r="L31" s="27">
        <v>2046</v>
      </c>
      <c r="M31" s="36"/>
      <c r="N31" s="36"/>
    </row>
    <row r="32" spans="2:14" ht="15" customHeight="1" x14ac:dyDescent="0.25">
      <c r="B32" s="38">
        <v>53965</v>
      </c>
      <c r="C32" s="98"/>
      <c r="D32" s="30">
        <v>5060000</v>
      </c>
      <c r="E32" s="37"/>
      <c r="F32" s="30">
        <v>139150</v>
      </c>
      <c r="G32" s="37"/>
      <c r="H32" s="30"/>
      <c r="I32" s="37"/>
      <c r="J32" s="74">
        <f t="shared" si="0"/>
        <v>5199150</v>
      </c>
      <c r="L32" s="27">
        <v>2047</v>
      </c>
      <c r="M32" s="36"/>
      <c r="N32" s="36"/>
    </row>
    <row r="33" spans="2:10" ht="15" customHeight="1" x14ac:dyDescent="0.25">
      <c r="B33" s="45" t="s">
        <v>32</v>
      </c>
      <c r="C33" s="49"/>
      <c r="D33" s="47">
        <f>SUM(D8:D32)</f>
        <v>78218750</v>
      </c>
      <c r="E33" s="51"/>
      <c r="F33" s="47">
        <f>SUM(F8:F32)</f>
        <v>60660376.629999995</v>
      </c>
      <c r="G33" s="51"/>
      <c r="H33" s="47">
        <f>SUM(H8:H32)</f>
        <v>311225.40000000002</v>
      </c>
      <c r="I33" s="51"/>
      <c r="J33" s="29">
        <f>SUM(J8:J32)</f>
        <v>139190352.03</v>
      </c>
    </row>
    <row r="52" spans="1:11" ht="15" customHeight="1" thickBot="1" x14ac:dyDescent="0.3">
      <c r="A52" s="114"/>
      <c r="B52" s="114"/>
      <c r="C52" s="114"/>
      <c r="D52" s="114"/>
      <c r="E52" s="114"/>
      <c r="F52" s="114"/>
      <c r="G52" s="114"/>
      <c r="H52" s="114"/>
      <c r="I52" s="114"/>
      <c r="J52" s="92"/>
      <c r="K52" s="91"/>
    </row>
    <row r="53" spans="1:11" ht="15" customHeight="1" thickTop="1" x14ac:dyDescent="0.25"/>
  </sheetData>
  <mergeCells count="8">
    <mergeCell ref="A1:F1"/>
    <mergeCell ref="A2:I2"/>
    <mergeCell ref="A52:I52"/>
    <mergeCell ref="B7:C7"/>
    <mergeCell ref="D7:E7"/>
    <mergeCell ref="F7:G7"/>
    <mergeCell ref="H7:I7"/>
    <mergeCell ref="A4:K5"/>
  </mergeCells>
  <printOptions horizontalCentered="1"/>
  <pageMargins left="0.7" right="0.7" top="0.75" bottom="0.75" header="0.3" footer="0.75"/>
  <pageSetup scale="85" orientation="portrait" r:id="rId1"/>
  <headerFooter scaleWithDoc="0">
    <oddFooter>&amp;C&amp;"Arial,Bold"&amp;10ANNUAL BUDGET FOR FISCAL YEAR 2023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2E4F0-3FB7-4B50-84A5-99BA270F40CE}">
  <dimension ref="A1:I55"/>
  <sheetViews>
    <sheetView showGridLines="0" zoomScaleNormal="100" workbookViewId="0">
      <selection activeCell="A46" sqref="A46:XFD46"/>
    </sheetView>
  </sheetViews>
  <sheetFormatPr defaultColWidth="16.7109375" defaultRowHeight="15" customHeight="1" x14ac:dyDescent="0.25"/>
  <cols>
    <col min="1" max="16384" width="16.7109375" style="31"/>
  </cols>
  <sheetData>
    <row r="1" spans="1:9" ht="15" customHeight="1" x14ac:dyDescent="0.25">
      <c r="A1" s="83" t="s">
        <v>46</v>
      </c>
      <c r="B1" s="83"/>
      <c r="C1" s="83"/>
      <c r="D1" s="83"/>
      <c r="E1" s="83"/>
      <c r="F1" s="83"/>
    </row>
    <row r="2" spans="1:9" ht="15" customHeight="1" thickBot="1" x14ac:dyDescent="0.3">
      <c r="A2" s="82" t="s">
        <v>109</v>
      </c>
      <c r="B2" s="82"/>
      <c r="C2" s="82"/>
      <c r="D2" s="82"/>
      <c r="E2" s="82"/>
      <c r="F2" s="82"/>
    </row>
    <row r="3" spans="1:9" ht="15" customHeight="1" thickTop="1" x14ac:dyDescent="0.25"/>
    <row r="4" spans="1:9" ht="15" customHeight="1" x14ac:dyDescent="0.25">
      <c r="A4" s="105" t="s">
        <v>33</v>
      </c>
      <c r="B4" s="105"/>
      <c r="C4" s="105"/>
      <c r="D4" s="105"/>
      <c r="E4" s="105"/>
      <c r="F4" s="105"/>
    </row>
    <row r="5" spans="1:9" ht="15" customHeight="1" x14ac:dyDescent="0.25">
      <c r="A5" s="105"/>
      <c r="B5" s="105"/>
      <c r="C5" s="105"/>
      <c r="D5" s="105"/>
      <c r="E5" s="105"/>
      <c r="F5" s="105"/>
    </row>
    <row r="6" spans="1:9" ht="15" customHeight="1" x14ac:dyDescent="0.25">
      <c r="A6" s="101" t="s">
        <v>51</v>
      </c>
      <c r="B6" s="101"/>
      <c r="C6" s="101"/>
      <c r="D6" s="101"/>
      <c r="E6" s="101"/>
      <c r="F6" s="101"/>
    </row>
    <row r="7" spans="1:9" ht="15" customHeight="1" x14ac:dyDescent="0.25">
      <c r="A7" s="101"/>
      <c r="B7" s="101"/>
      <c r="C7" s="101"/>
      <c r="D7" s="101"/>
      <c r="E7" s="101"/>
      <c r="F7" s="101"/>
    </row>
    <row r="8" spans="1:9" ht="15" customHeight="1" x14ac:dyDescent="0.25">
      <c r="A8" s="101"/>
      <c r="B8" s="101"/>
      <c r="C8" s="101"/>
      <c r="D8" s="101"/>
      <c r="E8" s="101"/>
      <c r="F8" s="101"/>
    </row>
    <row r="10" spans="1:9" ht="15" customHeight="1" x14ac:dyDescent="0.25">
      <c r="A10" s="101" t="s">
        <v>52</v>
      </c>
      <c r="B10" s="101"/>
      <c r="C10" s="101"/>
      <c r="D10" s="101"/>
      <c r="E10" s="101"/>
      <c r="F10" s="101"/>
    </row>
    <row r="11" spans="1:9" ht="15" customHeight="1" x14ac:dyDescent="0.25">
      <c r="A11" s="101"/>
      <c r="B11" s="101"/>
      <c r="C11" s="101"/>
      <c r="D11" s="101"/>
      <c r="E11" s="101"/>
      <c r="F11" s="101"/>
    </row>
    <row r="12" spans="1:9" ht="15" customHeight="1" x14ac:dyDescent="0.25">
      <c r="A12" s="101"/>
      <c r="B12" s="101"/>
      <c r="C12" s="101"/>
      <c r="D12" s="101"/>
      <c r="E12" s="101"/>
      <c r="F12" s="101"/>
    </row>
    <row r="14" spans="1:9" ht="15" customHeight="1" x14ac:dyDescent="0.25">
      <c r="A14" s="101" t="s">
        <v>106</v>
      </c>
      <c r="B14" s="101"/>
      <c r="C14" s="101"/>
      <c r="D14" s="101"/>
      <c r="E14" s="101"/>
      <c r="F14" s="101"/>
      <c r="I14" s="75"/>
    </row>
    <row r="15" spans="1:9" ht="15" customHeight="1" x14ac:dyDescent="0.25">
      <c r="A15" s="101"/>
      <c r="B15" s="101"/>
      <c r="C15" s="101"/>
      <c r="D15" s="101"/>
      <c r="E15" s="101"/>
      <c r="F15" s="101"/>
      <c r="I15" s="75"/>
    </row>
    <row r="16" spans="1:9" ht="15" customHeight="1" x14ac:dyDescent="0.25">
      <c r="A16" s="101"/>
      <c r="B16" s="101"/>
      <c r="C16" s="101"/>
      <c r="D16" s="101"/>
      <c r="E16" s="101"/>
      <c r="F16" s="101"/>
      <c r="I16" s="76"/>
    </row>
    <row r="18" spans="1:6" ht="15" customHeight="1" x14ac:dyDescent="0.25">
      <c r="A18" s="101"/>
      <c r="B18" s="101"/>
      <c r="C18" s="101"/>
      <c r="D18" s="101"/>
      <c r="E18" s="101"/>
      <c r="F18" s="101"/>
    </row>
    <row r="19" spans="1:6" ht="15" customHeight="1" x14ac:dyDescent="0.25">
      <c r="A19" s="71"/>
      <c r="B19" s="71"/>
      <c r="C19" s="71"/>
      <c r="D19" s="71"/>
      <c r="E19" s="71"/>
      <c r="F19" s="71"/>
    </row>
    <row r="20" spans="1:6" ht="15" customHeight="1" x14ac:dyDescent="0.25">
      <c r="A20" s="71"/>
      <c r="B20" s="71"/>
      <c r="C20" s="71"/>
      <c r="D20" s="71"/>
      <c r="E20" s="71"/>
      <c r="F20" s="71"/>
    </row>
    <row r="21" spans="1:6" ht="15" customHeight="1" x14ac:dyDescent="0.25">
      <c r="A21" s="71"/>
      <c r="B21" s="71"/>
      <c r="C21" s="71"/>
      <c r="D21" s="71"/>
      <c r="E21" s="71"/>
      <c r="F21" s="71"/>
    </row>
    <row r="22" spans="1:6" ht="15" customHeight="1" x14ac:dyDescent="0.25">
      <c r="A22" s="71"/>
      <c r="B22" s="71"/>
      <c r="C22" s="71"/>
      <c r="D22" s="71"/>
      <c r="E22" s="71"/>
      <c r="F22" s="71"/>
    </row>
    <row r="23" spans="1:6" ht="15" customHeight="1" x14ac:dyDescent="0.25">
      <c r="A23" s="71"/>
      <c r="B23" s="71"/>
      <c r="C23" s="71"/>
      <c r="D23" s="71"/>
      <c r="E23" s="71"/>
      <c r="F23" s="71"/>
    </row>
    <row r="25" spans="1:6" ht="15" customHeight="1" x14ac:dyDescent="0.25">
      <c r="A25" s="101"/>
      <c r="B25" s="101"/>
      <c r="C25" s="101"/>
      <c r="D25" s="101"/>
      <c r="E25" s="101"/>
      <c r="F25" s="101"/>
    </row>
    <row r="54" spans="1:6" ht="15" customHeight="1" thickBot="1" x14ac:dyDescent="0.3">
      <c r="A54" s="82"/>
      <c r="B54" s="82"/>
      <c r="C54" s="82"/>
      <c r="D54" s="82"/>
      <c r="E54" s="82"/>
      <c r="F54" s="82"/>
    </row>
    <row r="55" spans="1:6" ht="15" customHeight="1" thickTop="1" x14ac:dyDescent="0.25"/>
  </sheetData>
  <mergeCells count="6">
    <mergeCell ref="A4:F5"/>
    <mergeCell ref="A25:F25"/>
    <mergeCell ref="A18:F18"/>
    <mergeCell ref="A6:F8"/>
    <mergeCell ref="A10:F12"/>
    <mergeCell ref="A14:F16"/>
  </mergeCells>
  <printOptions horizontalCentered="1"/>
  <pageMargins left="0.7" right="0.7" top="0.75" bottom="0.75" header="0.3" footer="0.75"/>
  <pageSetup scale="85" orientation="portrait" r:id="rId1"/>
  <headerFooter scaleWithDoc="0">
    <oddFooter>&amp;C&amp;"Arial,Bold"&amp;10ANNUAL BUDGET FOR FISCAL YEAR 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A822E-C2F5-45E6-90FC-2FB127519E27}">
  <dimension ref="A1:Q54"/>
  <sheetViews>
    <sheetView showGridLines="0" tabSelected="1" zoomScaleNormal="100" workbookViewId="0">
      <selection activeCell="A46" sqref="A46:XFD46"/>
    </sheetView>
  </sheetViews>
  <sheetFormatPr defaultColWidth="15.7109375" defaultRowHeight="15" customHeight="1" x14ac:dyDescent="0.25"/>
  <cols>
    <col min="1" max="1" width="4.7109375" style="32" customWidth="1"/>
    <col min="2" max="2" width="15.7109375" style="32"/>
    <col min="3" max="3" width="2.7109375" style="32" customWidth="1"/>
    <col min="4" max="4" width="16.85546875" style="32" customWidth="1"/>
    <col min="5" max="5" width="2.7109375" style="32" customWidth="1"/>
    <col min="6" max="6" width="16.85546875" style="32" bestFit="1" customWidth="1"/>
    <col min="7" max="7" width="2.7109375" style="32" customWidth="1"/>
    <col min="8" max="8" width="16.85546875" style="32" bestFit="1" customWidth="1"/>
    <col min="9" max="9" width="2.7109375" style="32" customWidth="1"/>
    <col min="10" max="10" width="15.7109375" style="32"/>
    <col min="11" max="11" width="4.7109375" style="32" customWidth="1"/>
    <col min="12" max="12" width="15.7109375" style="32"/>
    <col min="13" max="13" width="14.7109375" style="32" customWidth="1"/>
    <col min="14" max="16384" width="15.7109375" style="32"/>
  </cols>
  <sheetData>
    <row r="1" spans="1:14" ht="15" customHeight="1" x14ac:dyDescent="0.25">
      <c r="A1" s="113" t="s">
        <v>46</v>
      </c>
      <c r="B1" s="113"/>
      <c r="C1" s="113"/>
      <c r="D1" s="113"/>
      <c r="E1" s="113"/>
      <c r="F1" s="113"/>
    </row>
    <row r="2" spans="1:14" ht="15" customHeight="1" thickBot="1" x14ac:dyDescent="0.3">
      <c r="A2" s="114" t="s">
        <v>109</v>
      </c>
      <c r="B2" s="114"/>
      <c r="C2" s="114"/>
      <c r="D2" s="114"/>
      <c r="E2" s="114"/>
      <c r="F2" s="114"/>
      <c r="G2" s="114"/>
      <c r="H2" s="114"/>
      <c r="I2" s="114"/>
      <c r="J2" s="92"/>
      <c r="K2" s="91"/>
    </row>
    <row r="3" spans="1:14" ht="15" customHeight="1" thickTop="1" x14ac:dyDescent="0.25"/>
    <row r="4" spans="1:14" ht="15" customHeight="1" x14ac:dyDescent="0.25">
      <c r="A4" s="105" t="s">
        <v>45</v>
      </c>
      <c r="B4" s="105"/>
      <c r="C4" s="105"/>
      <c r="D4" s="105"/>
      <c r="E4" s="105"/>
      <c r="F4" s="105"/>
      <c r="G4" s="105"/>
      <c r="H4" s="105"/>
      <c r="I4" s="105"/>
      <c r="J4" s="105"/>
      <c r="K4" s="105"/>
    </row>
    <row r="5" spans="1:14" ht="15" customHeight="1" x14ac:dyDescent="0.25">
      <c r="A5" s="105"/>
      <c r="B5" s="105"/>
      <c r="C5" s="105"/>
      <c r="D5" s="105"/>
      <c r="E5" s="105"/>
      <c r="F5" s="105"/>
      <c r="G5" s="105"/>
      <c r="H5" s="105"/>
      <c r="I5" s="105"/>
      <c r="J5" s="105"/>
      <c r="K5" s="105"/>
    </row>
    <row r="7" spans="1:14" s="27" customFormat="1" ht="30" customHeight="1" x14ac:dyDescent="0.25">
      <c r="B7" s="115" t="s">
        <v>36</v>
      </c>
      <c r="C7" s="116"/>
      <c r="D7" s="115" t="s">
        <v>34</v>
      </c>
      <c r="E7" s="116"/>
      <c r="F7" s="115" t="s">
        <v>37</v>
      </c>
      <c r="G7" s="116"/>
      <c r="H7" s="115" t="s">
        <v>38</v>
      </c>
      <c r="I7" s="116"/>
      <c r="J7" s="55" t="s">
        <v>31</v>
      </c>
      <c r="L7" s="27" t="s">
        <v>43</v>
      </c>
      <c r="M7" s="27" t="s">
        <v>34</v>
      </c>
      <c r="N7" s="27" t="s">
        <v>44</v>
      </c>
    </row>
    <row r="8" spans="1:14" s="27" customFormat="1" ht="15" customHeight="1" x14ac:dyDescent="0.25">
      <c r="B8" s="38">
        <v>45199</v>
      </c>
      <c r="C8" s="39"/>
      <c r="D8" s="30">
        <v>100000</v>
      </c>
      <c r="E8" s="37"/>
      <c r="F8" s="30">
        <v>93865</v>
      </c>
      <c r="G8" s="37"/>
      <c r="H8" s="30">
        <f t="shared" ref="H8:H22" si="0">D8+F8</f>
        <v>193865</v>
      </c>
      <c r="I8" s="42"/>
      <c r="J8" s="52">
        <f>(193865-327463)/327463</f>
        <v>-0.40797891670203962</v>
      </c>
      <c r="L8" s="27">
        <v>2023</v>
      </c>
      <c r="M8" s="36">
        <f t="shared" ref="M8:M22" si="1">D8</f>
        <v>100000</v>
      </c>
      <c r="N8" s="36">
        <f t="shared" ref="N8:N22" si="2">F8</f>
        <v>93865</v>
      </c>
    </row>
    <row r="9" spans="1:14" s="27" customFormat="1" ht="15" customHeight="1" x14ac:dyDescent="0.25">
      <c r="B9" s="38">
        <v>45565</v>
      </c>
      <c r="C9" s="39"/>
      <c r="D9" s="30">
        <v>115000</v>
      </c>
      <c r="E9" s="37"/>
      <c r="F9" s="30">
        <v>90277.5</v>
      </c>
      <c r="G9" s="37"/>
      <c r="H9" s="30">
        <f t="shared" si="0"/>
        <v>205277.5</v>
      </c>
      <c r="I9" s="42"/>
      <c r="J9" s="52">
        <f t="shared" ref="J9:J22" si="3">(H9-H8)/H8</f>
        <v>5.8868284631057692E-2</v>
      </c>
      <c r="L9" s="27">
        <v>2024</v>
      </c>
      <c r="M9" s="36">
        <f t="shared" si="1"/>
        <v>115000</v>
      </c>
      <c r="N9" s="36">
        <f t="shared" si="2"/>
        <v>90277.5</v>
      </c>
    </row>
    <row r="10" spans="1:14" s="27" customFormat="1" ht="15" customHeight="1" x14ac:dyDescent="0.25">
      <c r="B10" s="38">
        <v>45930</v>
      </c>
      <c r="C10" s="39"/>
      <c r="D10" s="30">
        <v>135000</v>
      </c>
      <c r="E10" s="37"/>
      <c r="F10" s="30">
        <v>86012.5</v>
      </c>
      <c r="G10" s="37"/>
      <c r="H10" s="30">
        <f t="shared" si="0"/>
        <v>221012.5</v>
      </c>
      <c r="I10" s="42"/>
      <c r="J10" s="52">
        <f t="shared" si="3"/>
        <v>7.6652336471361937E-2</v>
      </c>
      <c r="L10" s="27">
        <v>2025</v>
      </c>
      <c r="M10" s="36">
        <f t="shared" si="1"/>
        <v>135000</v>
      </c>
      <c r="N10" s="36">
        <f t="shared" si="2"/>
        <v>86012.5</v>
      </c>
    </row>
    <row r="11" spans="1:14" s="27" customFormat="1" ht="15" customHeight="1" x14ac:dyDescent="0.25">
      <c r="B11" s="38">
        <v>46295</v>
      </c>
      <c r="C11" s="39"/>
      <c r="D11" s="30">
        <v>150000</v>
      </c>
      <c r="E11" s="37"/>
      <c r="F11" s="30">
        <v>81050</v>
      </c>
      <c r="G11" s="37"/>
      <c r="H11" s="30">
        <f t="shared" si="0"/>
        <v>231050</v>
      </c>
      <c r="I11" s="42"/>
      <c r="J11" s="52">
        <f t="shared" si="3"/>
        <v>4.541598325886545E-2</v>
      </c>
      <c r="L11" s="27">
        <v>2026</v>
      </c>
      <c r="M11" s="36">
        <f t="shared" si="1"/>
        <v>150000</v>
      </c>
      <c r="N11" s="36">
        <f t="shared" si="2"/>
        <v>81050</v>
      </c>
    </row>
    <row r="12" spans="1:14" s="27" customFormat="1" ht="15" customHeight="1" x14ac:dyDescent="0.25">
      <c r="B12" s="38">
        <v>46660</v>
      </c>
      <c r="C12" s="39"/>
      <c r="D12" s="30">
        <v>170000</v>
      </c>
      <c r="E12" s="37"/>
      <c r="F12" s="30">
        <v>75390</v>
      </c>
      <c r="G12" s="37"/>
      <c r="H12" s="30">
        <f t="shared" si="0"/>
        <v>245390</v>
      </c>
      <c r="I12" s="42"/>
      <c r="J12" s="52">
        <f t="shared" si="3"/>
        <v>6.2064488206016011E-2</v>
      </c>
      <c r="L12" s="27">
        <v>2027</v>
      </c>
      <c r="M12" s="36">
        <f t="shared" si="1"/>
        <v>170000</v>
      </c>
      <c r="N12" s="36">
        <f t="shared" si="2"/>
        <v>75390</v>
      </c>
    </row>
    <row r="13" spans="1:14" s="27" customFormat="1" ht="15" customHeight="1" x14ac:dyDescent="0.25">
      <c r="B13" s="38">
        <v>47026</v>
      </c>
      <c r="C13" s="39"/>
      <c r="D13" s="30">
        <v>190000</v>
      </c>
      <c r="E13" s="37"/>
      <c r="F13" s="30">
        <v>68950</v>
      </c>
      <c r="G13" s="37"/>
      <c r="H13" s="30">
        <f t="shared" si="0"/>
        <v>258950</v>
      </c>
      <c r="I13" s="42"/>
      <c r="J13" s="52">
        <f t="shared" si="3"/>
        <v>5.5258975508374428E-2</v>
      </c>
      <c r="L13" s="27">
        <v>2028</v>
      </c>
      <c r="M13" s="36">
        <f t="shared" si="1"/>
        <v>190000</v>
      </c>
      <c r="N13" s="36">
        <f t="shared" si="2"/>
        <v>68950</v>
      </c>
    </row>
    <row r="14" spans="1:14" s="27" customFormat="1" ht="15" customHeight="1" x14ac:dyDescent="0.25">
      <c r="B14" s="38">
        <v>47391</v>
      </c>
      <c r="C14" s="39"/>
      <c r="D14" s="30">
        <v>210000</v>
      </c>
      <c r="E14" s="37"/>
      <c r="F14" s="30">
        <v>61730</v>
      </c>
      <c r="G14" s="37"/>
      <c r="H14" s="30">
        <f t="shared" si="0"/>
        <v>271730</v>
      </c>
      <c r="I14" s="42"/>
      <c r="J14" s="52">
        <f t="shared" si="3"/>
        <v>4.9353156980111994E-2</v>
      </c>
      <c r="L14" s="27">
        <v>2029</v>
      </c>
      <c r="M14" s="36">
        <f t="shared" si="1"/>
        <v>210000</v>
      </c>
      <c r="N14" s="36">
        <f t="shared" si="2"/>
        <v>61730</v>
      </c>
    </row>
    <row r="15" spans="1:14" s="27" customFormat="1" ht="15" customHeight="1" x14ac:dyDescent="0.25">
      <c r="B15" s="38">
        <v>47756</v>
      </c>
      <c r="C15" s="39"/>
      <c r="D15" s="30">
        <v>235000</v>
      </c>
      <c r="E15" s="37"/>
      <c r="F15" s="30">
        <v>53548.75</v>
      </c>
      <c r="G15" s="37"/>
      <c r="H15" s="30">
        <f t="shared" si="0"/>
        <v>288548.75</v>
      </c>
      <c r="I15" s="42"/>
      <c r="J15" s="52">
        <f t="shared" si="3"/>
        <v>6.189507967467707E-2</v>
      </c>
      <c r="L15" s="27">
        <v>2030</v>
      </c>
      <c r="M15" s="36">
        <f t="shared" si="1"/>
        <v>235000</v>
      </c>
      <c r="N15" s="36">
        <f t="shared" si="2"/>
        <v>53548.75</v>
      </c>
    </row>
    <row r="16" spans="1:14" s="27" customFormat="1" ht="15" customHeight="1" x14ac:dyDescent="0.25">
      <c r="B16" s="38">
        <v>48121</v>
      </c>
      <c r="C16" s="39"/>
      <c r="D16" s="30">
        <v>260000</v>
      </c>
      <c r="E16" s="37"/>
      <c r="F16" s="30">
        <v>44288.75</v>
      </c>
      <c r="G16" s="37"/>
      <c r="H16" s="30">
        <f t="shared" si="0"/>
        <v>304288.75</v>
      </c>
      <c r="I16" s="42"/>
      <c r="J16" s="52">
        <f t="shared" si="3"/>
        <v>5.4548841400283314E-2</v>
      </c>
      <c r="L16" s="27">
        <v>2031</v>
      </c>
      <c r="M16" s="36">
        <f t="shared" si="1"/>
        <v>260000</v>
      </c>
      <c r="N16" s="36">
        <f t="shared" si="2"/>
        <v>44288.75</v>
      </c>
    </row>
    <row r="17" spans="2:17" s="27" customFormat="1" ht="15" customHeight="1" x14ac:dyDescent="0.25">
      <c r="B17" s="38">
        <v>48487</v>
      </c>
      <c r="C17" s="39"/>
      <c r="D17" s="30">
        <v>285000</v>
      </c>
      <c r="E17" s="37"/>
      <c r="F17" s="30">
        <v>33990</v>
      </c>
      <c r="G17" s="37"/>
      <c r="H17" s="30">
        <f t="shared" si="0"/>
        <v>318990</v>
      </c>
      <c r="I17" s="42"/>
      <c r="J17" s="52">
        <f t="shared" si="3"/>
        <v>4.8313485135418249E-2</v>
      </c>
      <c r="L17" s="27">
        <v>2032</v>
      </c>
      <c r="M17" s="36">
        <f t="shared" si="1"/>
        <v>285000</v>
      </c>
      <c r="N17" s="36">
        <f t="shared" si="2"/>
        <v>33990</v>
      </c>
    </row>
    <row r="18" spans="2:17" s="27" customFormat="1" ht="15" customHeight="1" x14ac:dyDescent="0.25">
      <c r="B18" s="38">
        <v>48852</v>
      </c>
      <c r="C18" s="39"/>
      <c r="D18" s="30">
        <v>115000</v>
      </c>
      <c r="E18" s="37"/>
      <c r="F18" s="30">
        <v>25987.5</v>
      </c>
      <c r="G18" s="37"/>
      <c r="H18" s="30">
        <f t="shared" si="0"/>
        <v>140987.5</v>
      </c>
      <c r="I18" s="42"/>
      <c r="J18" s="52">
        <f t="shared" si="3"/>
        <v>-0.55801906015862568</v>
      </c>
      <c r="L18" s="27">
        <v>2033</v>
      </c>
      <c r="M18" s="36">
        <f t="shared" si="1"/>
        <v>115000</v>
      </c>
      <c r="N18" s="36">
        <f t="shared" si="2"/>
        <v>25987.5</v>
      </c>
    </row>
    <row r="19" spans="2:17" s="27" customFormat="1" ht="15" customHeight="1" x14ac:dyDescent="0.25">
      <c r="B19" s="38">
        <v>49217</v>
      </c>
      <c r="C19" s="39"/>
      <c r="D19" s="30">
        <v>120000</v>
      </c>
      <c r="E19" s="37"/>
      <c r="F19" s="30">
        <v>20700</v>
      </c>
      <c r="G19" s="37"/>
      <c r="H19" s="30">
        <f t="shared" si="0"/>
        <v>140700</v>
      </c>
      <c r="I19" s="42"/>
      <c r="J19" s="52">
        <f t="shared" si="3"/>
        <v>-2.0391878712651833E-3</v>
      </c>
      <c r="L19" s="27">
        <v>2034</v>
      </c>
      <c r="M19" s="36">
        <f t="shared" si="1"/>
        <v>120000</v>
      </c>
      <c r="N19" s="36">
        <f t="shared" si="2"/>
        <v>20700</v>
      </c>
    </row>
    <row r="20" spans="2:17" s="27" customFormat="1" ht="15" customHeight="1" x14ac:dyDescent="0.25">
      <c r="B20" s="38">
        <v>49582</v>
      </c>
      <c r="C20" s="39"/>
      <c r="D20" s="30">
        <v>125000</v>
      </c>
      <c r="E20" s="37"/>
      <c r="F20" s="30">
        <v>15187.5</v>
      </c>
      <c r="G20" s="37"/>
      <c r="H20" s="30">
        <f t="shared" si="0"/>
        <v>140187.5</v>
      </c>
      <c r="I20" s="42"/>
      <c r="J20" s="52">
        <f t="shared" si="3"/>
        <v>-3.6425017768301352E-3</v>
      </c>
      <c r="L20" s="27">
        <v>2035</v>
      </c>
      <c r="M20" s="36">
        <f t="shared" si="1"/>
        <v>125000</v>
      </c>
      <c r="N20" s="36">
        <f t="shared" si="2"/>
        <v>15187.5</v>
      </c>
    </row>
    <row r="21" spans="2:17" s="27" customFormat="1" ht="15" customHeight="1" x14ac:dyDescent="0.25">
      <c r="B21" s="38">
        <v>49948</v>
      </c>
      <c r="C21" s="39"/>
      <c r="D21" s="30">
        <v>135000</v>
      </c>
      <c r="E21" s="37"/>
      <c r="F21" s="30">
        <v>9337.5</v>
      </c>
      <c r="G21" s="37"/>
      <c r="H21" s="30">
        <f t="shared" si="0"/>
        <v>144337.5</v>
      </c>
      <c r="I21" s="42"/>
      <c r="J21" s="52">
        <f t="shared" si="3"/>
        <v>2.9603209986625054E-2</v>
      </c>
      <c r="L21" s="27">
        <v>2036</v>
      </c>
      <c r="M21" s="36">
        <f t="shared" si="1"/>
        <v>135000</v>
      </c>
      <c r="N21" s="36">
        <f t="shared" si="2"/>
        <v>9337.5</v>
      </c>
    </row>
    <row r="22" spans="2:17" s="27" customFormat="1" ht="15" customHeight="1" x14ac:dyDescent="0.25">
      <c r="B22" s="38">
        <v>50313</v>
      </c>
      <c r="C22" s="39"/>
      <c r="D22" s="30">
        <v>140000</v>
      </c>
      <c r="E22" s="37"/>
      <c r="F22" s="30">
        <v>3150</v>
      </c>
      <c r="G22" s="37"/>
      <c r="H22" s="30">
        <f t="shared" si="0"/>
        <v>143150</v>
      </c>
      <c r="I22" s="42"/>
      <c r="J22" s="52">
        <f t="shared" si="3"/>
        <v>-8.2272451719061224E-3</v>
      </c>
      <c r="L22" s="27">
        <v>2037</v>
      </c>
      <c r="M22" s="36">
        <f t="shared" si="1"/>
        <v>140000</v>
      </c>
      <c r="N22" s="36">
        <f t="shared" si="2"/>
        <v>3150</v>
      </c>
    </row>
    <row r="23" spans="2:17" ht="15" customHeight="1" x14ac:dyDescent="0.25">
      <c r="B23" s="45" t="s">
        <v>32</v>
      </c>
      <c r="C23" s="49"/>
      <c r="D23" s="47">
        <f>SUM(D8:D22)</f>
        <v>2485000</v>
      </c>
      <c r="E23" s="51"/>
      <c r="F23" s="47">
        <f>SUM(F8:F22)</f>
        <v>763465</v>
      </c>
      <c r="G23" s="51"/>
      <c r="H23" s="47">
        <f>SUM(H8:H22)</f>
        <v>3248465</v>
      </c>
      <c r="I23" s="48"/>
      <c r="J23" s="54"/>
      <c r="P23" s="99"/>
    </row>
    <row r="26" spans="2:17" ht="15" customHeight="1" x14ac:dyDescent="0.25">
      <c r="Q26" s="99"/>
    </row>
    <row r="53" spans="1:11" ht="15" customHeight="1" thickBot="1" x14ac:dyDescent="0.3">
      <c r="A53" s="114"/>
      <c r="B53" s="114"/>
      <c r="C53" s="114"/>
      <c r="D53" s="114"/>
      <c r="E53" s="114"/>
      <c r="F53" s="114"/>
      <c r="G53" s="114"/>
      <c r="H53" s="114"/>
      <c r="I53" s="114"/>
      <c r="J53" s="92"/>
      <c r="K53" s="91"/>
    </row>
    <row r="54" spans="1:11" ht="15" customHeight="1" thickTop="1" x14ac:dyDescent="0.25"/>
  </sheetData>
  <mergeCells count="8">
    <mergeCell ref="A1:F1"/>
    <mergeCell ref="A2:I2"/>
    <mergeCell ref="A53:I53"/>
    <mergeCell ref="B7:C7"/>
    <mergeCell ref="D7:E7"/>
    <mergeCell ref="F7:G7"/>
    <mergeCell ref="H7:I7"/>
    <mergeCell ref="A4:K5"/>
  </mergeCells>
  <printOptions horizontalCentered="1"/>
  <pageMargins left="0.7" right="0.7" top="0.75" bottom="0.75" header="0.3" footer="0.75"/>
  <pageSetup scale="85" orientation="portrait" r:id="rId1"/>
  <headerFooter scaleWithDoc="0">
    <oddFooter>&amp;C&amp;"Arial,Bold"&amp;10ANNUAL BUDGET FOR FISCAL YEAR 2023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Municipal Court Fund</vt:lpstr>
      <vt:lpstr>General Debt Service</vt:lpstr>
      <vt:lpstr>Outstanding Debt Tax Pledged</vt:lpstr>
      <vt:lpstr>Outstanding Debt GO</vt:lpstr>
      <vt:lpstr>Utility Debt Service </vt:lpstr>
      <vt:lpstr>Utility Supported Debt</vt:lpstr>
      <vt:lpstr>CDC Debt Service  </vt:lpstr>
      <vt:lpstr>Outstanding Debt CDC</vt:lpstr>
      <vt:lpstr>'CDC Debt Service  '!Print_Area</vt:lpstr>
      <vt:lpstr>'General Debt Service'!Print_Area</vt:lpstr>
      <vt:lpstr>'Municipal Court Fund'!Print_Area</vt:lpstr>
      <vt:lpstr>'Outstanding Debt CDC'!Print_Area</vt:lpstr>
      <vt:lpstr>'Outstanding Debt GO'!Print_Area</vt:lpstr>
      <vt:lpstr>'Outstanding Debt Tax Pledged'!Print_Area</vt:lpstr>
      <vt:lpstr>'Utility Debt Service '!Print_Area</vt:lpstr>
      <vt:lpstr>'Utility Supported Debt'!Print_Area</vt:lpstr>
      <vt:lpstr>'General Debt Service'!Print_Titles</vt:lpstr>
    </vt:vector>
  </TitlesOfParts>
  <Company>Town of Addison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Terri Doby</dc:creator>
  <cp:lastModifiedBy>Terri Doby</cp:lastModifiedBy>
  <cp:lastPrinted>2022-07-28T22:57:22Z</cp:lastPrinted>
  <dcterms:created xsi:type="dcterms:W3CDTF">2017-01-09T21:32:15Z</dcterms:created>
  <dcterms:modified xsi:type="dcterms:W3CDTF">2022-08-30T14:50:33Z</dcterms:modified>
</cp:coreProperties>
</file>