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K:\Transparency\Debt Obligations Transparency Star\"/>
    </mc:Choice>
  </mc:AlternateContent>
  <xr:revisionPtr revIDLastSave="0" documentId="8_{3938AD86-5C1B-4500-BEE8-F922196BC4E9}" xr6:coauthVersionLast="45" xr6:coauthVersionMax="45" xr10:uidLastSave="{00000000-0000-0000-0000-000000000000}"/>
  <bookViews>
    <workbookView xWindow="28680" yWindow="-120" windowWidth="29040" windowHeight="15840" tabRatio="731" firstSheet="1" activeTab="1" xr2:uid="{00000000-000D-0000-FFFF-FFFF00000000}"/>
  </bookViews>
  <sheets>
    <sheet name="Municipal Court Fund" sheetId="69" state="hidden" r:id="rId1"/>
    <sheet name="General Debt Service" sheetId="98" r:id="rId2"/>
    <sheet name="Outstanding Debt Tax Pledged" sheetId="100" r:id="rId3"/>
    <sheet name="Outstanding Debt GO" sheetId="101" r:id="rId4"/>
    <sheet name="Utility Debt Service " sheetId="113" r:id="rId5"/>
    <sheet name="Utility Supported Debt" sheetId="111" r:id="rId6"/>
    <sheet name="CDC Debt Service  " sheetId="115" r:id="rId7"/>
    <sheet name="Outstanding Debt CDC" sheetId="114" r:id="rId8"/>
  </sheets>
  <definedNames>
    <definedName name="_FY8485" localSheetId="6">#REF!</definedName>
    <definedName name="_FY8485" localSheetId="1">#REF!</definedName>
    <definedName name="_FY8485" localSheetId="0">#REF!</definedName>
    <definedName name="_FY8485" localSheetId="7">#REF!</definedName>
    <definedName name="_FY8485" localSheetId="3">#REF!</definedName>
    <definedName name="_FY8485" localSheetId="4">#REF!</definedName>
    <definedName name="_FY8485" localSheetId="5">#REF!</definedName>
    <definedName name="_FY8485">#REF!</definedName>
    <definedName name="New" localSheetId="6">#REF!</definedName>
    <definedName name="New" localSheetId="1">#REF!</definedName>
    <definedName name="New" localSheetId="0">#REF!</definedName>
    <definedName name="New" localSheetId="7">#REF!</definedName>
    <definedName name="New" localSheetId="3">#REF!</definedName>
    <definedName name="New" localSheetId="4">#REF!</definedName>
    <definedName name="New" localSheetId="5">#REF!</definedName>
    <definedName name="New">#REF!</definedName>
    <definedName name="Print" localSheetId="6">#REF!</definedName>
    <definedName name="Print" localSheetId="1">#REF!</definedName>
    <definedName name="Print" localSheetId="0">#REF!</definedName>
    <definedName name="Print" localSheetId="7">#REF!</definedName>
    <definedName name="Print" localSheetId="3">#REF!</definedName>
    <definedName name="Print" localSheetId="4">#REF!</definedName>
    <definedName name="Print" localSheetId="5">#REF!</definedName>
    <definedName name="Print">#REF!</definedName>
    <definedName name="_xlnm.Print_Area" localSheetId="6">'CDC Debt Service  '!$A$1:$F$44</definedName>
    <definedName name="_xlnm.Print_Area" localSheetId="1">'General Debt Service'!$A$1:$F$26</definedName>
    <definedName name="_xlnm.Print_Area" localSheetId="0">'Municipal Court Fund'!$A$1:$F$45</definedName>
    <definedName name="_xlnm.Print_Area" localSheetId="7">'Outstanding Debt CDC'!$A$1:$I$50</definedName>
    <definedName name="_xlnm.Print_Area" localSheetId="3">'Outstanding Debt GO'!$A$1:$I$50</definedName>
    <definedName name="_xlnm.Print_Area" localSheetId="2">'Outstanding Debt Tax Pledged'!$A$1:$I$51</definedName>
    <definedName name="_xlnm.Print_Area" localSheetId="4">'Utility Debt Service '!$A$1:$F$35</definedName>
    <definedName name="_xlnm.Print_Area" localSheetId="5">'Utility Supported Debt'!$A$1:$I$50</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14" l="1"/>
  <c r="C23" i="114"/>
  <c r="M22" i="114"/>
  <c r="L22" i="114"/>
  <c r="G22" i="114"/>
  <c r="M21" i="114"/>
  <c r="L21" i="114"/>
  <c r="G21" i="114"/>
  <c r="M20" i="114"/>
  <c r="L20" i="114"/>
  <c r="G20" i="114"/>
  <c r="M19" i="114"/>
  <c r="L19" i="114"/>
  <c r="G19" i="114"/>
  <c r="M18" i="114"/>
  <c r="L18" i="114"/>
  <c r="G18" i="114"/>
  <c r="M17" i="114"/>
  <c r="L17" i="114"/>
  <c r="G17" i="114"/>
  <c r="M16" i="114"/>
  <c r="L16" i="114"/>
  <c r="G16" i="114"/>
  <c r="M15" i="114"/>
  <c r="L15" i="114"/>
  <c r="G15" i="114"/>
  <c r="M14" i="114"/>
  <c r="L14" i="114"/>
  <c r="G14" i="114"/>
  <c r="M13" i="114"/>
  <c r="L13" i="114"/>
  <c r="G13" i="114"/>
  <c r="M12" i="114"/>
  <c r="L12" i="114"/>
  <c r="G12" i="114"/>
  <c r="M11" i="114"/>
  <c r="L11" i="114"/>
  <c r="G11" i="114"/>
  <c r="M10" i="114"/>
  <c r="L10" i="114"/>
  <c r="G10" i="114"/>
  <c r="M9" i="114"/>
  <c r="L9" i="114"/>
  <c r="G9" i="114"/>
  <c r="M8" i="114"/>
  <c r="L8" i="114"/>
  <c r="G8" i="114"/>
  <c r="M7" i="114"/>
  <c r="L7" i="114"/>
  <c r="G7" i="114"/>
  <c r="M6" i="114"/>
  <c r="L6" i="114"/>
  <c r="G6" i="114"/>
  <c r="I13" i="114" l="1"/>
  <c r="I18" i="114"/>
  <c r="I22" i="114"/>
  <c r="I16" i="114"/>
  <c r="I8" i="114"/>
  <c r="I11" i="114"/>
  <c r="I14" i="114"/>
  <c r="G23" i="114"/>
  <c r="I12" i="114"/>
  <c r="I20" i="114"/>
  <c r="I7" i="114"/>
  <c r="I21" i="114"/>
  <c r="I9" i="114"/>
  <c r="I19" i="114"/>
  <c r="I10" i="114"/>
  <c r="I17" i="114"/>
  <c r="I15" i="114"/>
  <c r="M9" i="101"/>
  <c r="M10" i="101"/>
  <c r="M11" i="101"/>
  <c r="M12" i="101"/>
  <c r="M13" i="101"/>
  <c r="M14" i="101"/>
  <c r="M15" i="101"/>
  <c r="M16" i="101"/>
  <c r="M17" i="101"/>
  <c r="M18" i="101"/>
  <c r="M19" i="101"/>
  <c r="M20" i="101"/>
  <c r="M21" i="101"/>
  <c r="M22" i="101"/>
  <c r="M23" i="101"/>
  <c r="M24" i="101"/>
  <c r="M25" i="101"/>
  <c r="M26" i="101"/>
  <c r="M27" i="101"/>
  <c r="M28" i="101"/>
  <c r="M29" i="101"/>
  <c r="M30" i="101"/>
  <c r="M31" i="101"/>
  <c r="M32" i="101"/>
  <c r="M33" i="101"/>
  <c r="M34" i="101"/>
  <c r="M35" i="101"/>
  <c r="M8" i="101"/>
  <c r="L9" i="101"/>
  <c r="L10" i="101"/>
  <c r="L11" i="101"/>
  <c r="L12" i="101"/>
  <c r="L13" i="101"/>
  <c r="L14" i="101"/>
  <c r="L15" i="101"/>
  <c r="L16" i="101"/>
  <c r="L17" i="101"/>
  <c r="L18" i="101"/>
  <c r="L19" i="101"/>
  <c r="L20" i="101"/>
  <c r="L21" i="101"/>
  <c r="L22" i="101"/>
  <c r="L23" i="101"/>
  <c r="L24" i="101"/>
  <c r="L25" i="101"/>
  <c r="L26" i="101"/>
  <c r="L27" i="101"/>
  <c r="L28" i="101"/>
  <c r="L29" i="101"/>
  <c r="L30" i="101"/>
  <c r="L31" i="101"/>
  <c r="L32" i="101"/>
  <c r="L33" i="101"/>
  <c r="L34" i="101"/>
  <c r="L35" i="101"/>
  <c r="L8" i="101"/>
  <c r="M7" i="111"/>
  <c r="M8" i="111"/>
  <c r="M9" i="111"/>
  <c r="M10" i="111"/>
  <c r="M11" i="111"/>
  <c r="M12" i="111"/>
  <c r="M13" i="111"/>
  <c r="M14" i="111"/>
  <c r="M15" i="111"/>
  <c r="M16" i="111"/>
  <c r="M17" i="111"/>
  <c r="M18" i="111"/>
  <c r="M19" i="111"/>
  <c r="M20" i="111"/>
  <c r="M21" i="111"/>
  <c r="M22" i="111"/>
  <c r="M23" i="111"/>
  <c r="M24" i="111"/>
  <c r="M25" i="111"/>
  <c r="M6" i="111"/>
  <c r="L7" i="111"/>
  <c r="L8" i="111"/>
  <c r="L9" i="111"/>
  <c r="L10" i="111"/>
  <c r="L11" i="111"/>
  <c r="L12" i="111"/>
  <c r="L13" i="111"/>
  <c r="L14" i="111"/>
  <c r="L15" i="111"/>
  <c r="L16" i="111"/>
  <c r="L17" i="111"/>
  <c r="L18" i="111"/>
  <c r="L19" i="111"/>
  <c r="L20" i="111"/>
  <c r="L21" i="111"/>
  <c r="L22" i="111"/>
  <c r="L23" i="111"/>
  <c r="L24" i="111"/>
  <c r="L25" i="111"/>
  <c r="L6" i="111"/>
  <c r="G26" i="111" l="1"/>
  <c r="E26" i="111"/>
  <c r="C26" i="111"/>
  <c r="I25" i="111"/>
  <c r="I24" i="111"/>
  <c r="I23" i="111"/>
  <c r="I22" i="111"/>
  <c r="I21" i="111"/>
  <c r="I20" i="111"/>
  <c r="I19" i="111"/>
  <c r="I18" i="111"/>
  <c r="I17" i="111"/>
  <c r="I16" i="111"/>
  <c r="I15" i="111"/>
  <c r="I14" i="111"/>
  <c r="I13" i="111"/>
  <c r="I12" i="111"/>
  <c r="I11" i="111"/>
  <c r="I10" i="111"/>
  <c r="I9" i="111"/>
  <c r="I8" i="111"/>
  <c r="I7" i="111"/>
  <c r="I6" i="111"/>
  <c r="E36" i="101"/>
  <c r="C36" i="101"/>
  <c r="G35" i="101"/>
  <c r="G34" i="101"/>
  <c r="G33" i="101"/>
  <c r="G32" i="101"/>
  <c r="G31" i="101"/>
  <c r="G30" i="101"/>
  <c r="G29" i="101"/>
  <c r="G28" i="101"/>
  <c r="G27" i="101"/>
  <c r="G26" i="101"/>
  <c r="G25" i="101"/>
  <c r="G24" i="101"/>
  <c r="G23" i="101"/>
  <c r="G22" i="101"/>
  <c r="G21" i="101"/>
  <c r="G20" i="101"/>
  <c r="G19" i="101"/>
  <c r="G18" i="101"/>
  <c r="G17" i="101"/>
  <c r="G16" i="101"/>
  <c r="G15" i="101"/>
  <c r="G14" i="101"/>
  <c r="G13" i="101"/>
  <c r="G12" i="101"/>
  <c r="G11" i="101"/>
  <c r="G10" i="101"/>
  <c r="G9" i="101"/>
  <c r="G8" i="101"/>
  <c r="E34" i="100"/>
  <c r="C34" i="100"/>
  <c r="G33" i="100"/>
  <c r="G32" i="100"/>
  <c r="G31" i="100"/>
  <c r="G30" i="100"/>
  <c r="G29" i="100"/>
  <c r="G28" i="100"/>
  <c r="G27" i="100"/>
  <c r="G26" i="100"/>
  <c r="G25" i="100"/>
  <c r="G24" i="100"/>
  <c r="G23" i="100"/>
  <c r="G22" i="100"/>
  <c r="G21" i="100"/>
  <c r="G20" i="100"/>
  <c r="G19" i="100"/>
  <c r="G18" i="100"/>
  <c r="G17" i="100"/>
  <c r="G16" i="100"/>
  <c r="G15" i="100"/>
  <c r="G14" i="100"/>
  <c r="G13" i="100"/>
  <c r="G12" i="100"/>
  <c r="G11" i="100"/>
  <c r="G10" i="100"/>
  <c r="G9" i="100"/>
  <c r="G8" i="100"/>
  <c r="G7" i="100"/>
  <c r="G6" i="100"/>
  <c r="F34" i="69"/>
  <c r="E34" i="69"/>
  <c r="D34" i="69"/>
  <c r="C34" i="69"/>
  <c r="F33" i="69"/>
  <c r="E33" i="69"/>
  <c r="D33" i="69"/>
  <c r="C33" i="69"/>
  <c r="F32" i="69"/>
  <c r="E32" i="69"/>
  <c r="D32" i="69"/>
  <c r="C32" i="69"/>
  <c r="F31" i="69"/>
  <c r="E31" i="69"/>
  <c r="D31" i="69"/>
  <c r="C31" i="69"/>
  <c r="F30" i="69"/>
  <c r="E30" i="69"/>
  <c r="D30" i="69"/>
  <c r="C30" i="69"/>
  <c r="F29" i="69"/>
  <c r="E29" i="69"/>
  <c r="D29" i="69"/>
  <c r="C29" i="69"/>
  <c r="F28" i="69"/>
  <c r="F35" i="69" s="1"/>
  <c r="F39" i="69" s="1"/>
  <c r="E28" i="69"/>
  <c r="E35" i="69" s="1"/>
  <c r="E39" i="69" s="1"/>
  <c r="D28" i="69"/>
  <c r="D35" i="69" s="1"/>
  <c r="D39" i="69" s="1"/>
  <c r="C28" i="69"/>
  <c r="C35" i="69" s="1"/>
  <c r="C39" i="69" s="1"/>
  <c r="F18" i="69"/>
  <c r="E18" i="69"/>
  <c r="D18" i="69"/>
  <c r="C18" i="69"/>
  <c r="F17" i="69"/>
  <c r="E17" i="69"/>
  <c r="D17" i="69"/>
  <c r="C17" i="69"/>
  <c r="F16" i="69"/>
  <c r="E16" i="69"/>
  <c r="D16" i="69"/>
  <c r="C16" i="69"/>
  <c r="F15" i="69"/>
  <c r="E15" i="69"/>
  <c r="D15" i="69"/>
  <c r="C15" i="69"/>
  <c r="F14" i="69"/>
  <c r="E14" i="69"/>
  <c r="D14" i="69"/>
  <c r="C14" i="69"/>
  <c r="F13" i="69"/>
  <c r="E13" i="69"/>
  <c r="D13" i="69"/>
  <c r="C13" i="69"/>
  <c r="F12" i="69"/>
  <c r="E12" i="69"/>
  <c r="D12" i="69"/>
  <c r="C12" i="69"/>
  <c r="F11" i="69"/>
  <c r="E11" i="69"/>
  <c r="D11" i="69"/>
  <c r="C11" i="69"/>
  <c r="F10" i="69"/>
  <c r="F19" i="69" s="1"/>
  <c r="F23" i="69" s="1"/>
  <c r="E10" i="69"/>
  <c r="E19" i="69" s="1"/>
  <c r="E23" i="69" s="1"/>
  <c r="D10" i="69"/>
  <c r="D19" i="69" s="1"/>
  <c r="C10" i="69"/>
  <c r="C19" i="69" s="1"/>
  <c r="C23" i="69" s="1"/>
  <c r="D7" i="69"/>
  <c r="C7" i="69"/>
  <c r="F5" i="69"/>
  <c r="E5" i="69"/>
  <c r="D5" i="69"/>
  <c r="C5" i="69"/>
  <c r="F4" i="69"/>
  <c r="E4" i="69"/>
  <c r="D4" i="69"/>
  <c r="C4" i="69"/>
  <c r="A3" i="69"/>
  <c r="I26" i="111" l="1"/>
  <c r="I18" i="101"/>
  <c r="I28" i="101"/>
  <c r="I24" i="101"/>
  <c r="I32" i="101"/>
  <c r="I33" i="101"/>
  <c r="I20" i="101"/>
  <c r="I16" i="101"/>
  <c r="I12" i="101"/>
  <c r="I27" i="101"/>
  <c r="I35" i="101"/>
  <c r="I22" i="101"/>
  <c r="I30" i="101"/>
  <c r="I23" i="101"/>
  <c r="I11" i="101"/>
  <c r="I31" i="101"/>
  <c r="I19" i="101"/>
  <c r="I26" i="101"/>
  <c r="G36" i="101"/>
  <c r="I14" i="101"/>
  <c r="I15" i="101"/>
  <c r="I34" i="101"/>
  <c r="I10" i="101"/>
  <c r="I9" i="101"/>
  <c r="I13" i="101"/>
  <c r="I17" i="101"/>
  <c r="I21" i="101"/>
  <c r="I25" i="101"/>
  <c r="I29" i="101"/>
  <c r="I10" i="100"/>
  <c r="I26" i="100"/>
  <c r="I18" i="100"/>
  <c r="I22" i="100"/>
  <c r="I30" i="100"/>
  <c r="I14" i="100"/>
  <c r="I12" i="100"/>
  <c r="I20" i="100"/>
  <c r="I15" i="100"/>
  <c r="I23" i="100"/>
  <c r="I31" i="100"/>
  <c r="I7" i="100"/>
  <c r="I9" i="100"/>
  <c r="I17" i="100"/>
  <c r="I25" i="100"/>
  <c r="I33" i="100"/>
  <c r="I27" i="100"/>
  <c r="G34" i="100"/>
  <c r="I13" i="100"/>
  <c r="I21" i="100"/>
  <c r="I29" i="100"/>
  <c r="I11" i="100"/>
  <c r="I19" i="100"/>
  <c r="I8" i="100"/>
  <c r="I16" i="100"/>
  <c r="I24" i="100"/>
  <c r="I28" i="100"/>
  <c r="I32" i="100"/>
  <c r="C25" i="69"/>
  <c r="C41" i="69" s="1"/>
  <c r="C45" i="69" s="1"/>
  <c r="D23" i="69"/>
  <c r="D25" i="69"/>
  <c r="D41" i="69" s="1"/>
  <c r="C43" i="69" l="1"/>
  <c r="D43" i="69"/>
  <c r="D45" i="69"/>
  <c r="E7" i="69"/>
  <c r="E25" i="69" s="1"/>
  <c r="E41" i="69" s="1"/>
  <c r="E43" i="69" l="1"/>
  <c r="E45" i="69"/>
  <c r="F7" i="69" l="1"/>
  <c r="F25" i="69" s="1"/>
  <c r="F41" i="69" s="1"/>
  <c r="F45" i="69" l="1"/>
  <c r="F43" i="69"/>
</calcChain>
</file>

<file path=xl/sharedStrings.xml><?xml version="1.0" encoding="utf-8"?>
<sst xmlns="http://schemas.openxmlformats.org/spreadsheetml/2006/main" count="110" uniqueCount="71">
  <si>
    <t>TOWN OF ADDISON</t>
  </si>
  <si>
    <t>Debt Service</t>
  </si>
  <si>
    <t>BEGINNING BALANCES</t>
  </si>
  <si>
    <t>REVENUES:</t>
  </si>
  <si>
    <t>TOTAL REVENUES</t>
  </si>
  <si>
    <t>TOTAL AVAILABLE RESOURCES</t>
  </si>
  <si>
    <t>EXPENDITURES:</t>
  </si>
  <si>
    <t>TOTAL EXPENDITURES</t>
  </si>
  <si>
    <t>ENDING FUND BALANCES</t>
  </si>
  <si>
    <t>Licenses and Permits</t>
  </si>
  <si>
    <t>Fines and Penalties</t>
  </si>
  <si>
    <t>Rental Income</t>
  </si>
  <si>
    <t>Ad valorem Taxes</t>
  </si>
  <si>
    <t>Franchise Fees</t>
  </si>
  <si>
    <t>Intergovernmental</t>
  </si>
  <si>
    <t>Interest and Other Income</t>
  </si>
  <si>
    <t>Service Fees</t>
  </si>
  <si>
    <t>Non-Property Taxes</t>
  </si>
  <si>
    <t>Supplies</t>
  </si>
  <si>
    <t>Maintenance</t>
  </si>
  <si>
    <t>Contractual Services</t>
  </si>
  <si>
    <t>Capital Replacement / Lease</t>
  </si>
  <si>
    <t>Capital Outlay</t>
  </si>
  <si>
    <t>Surplus / Shortage</t>
  </si>
  <si>
    <t>Fund Balance Percentage</t>
  </si>
  <si>
    <t>Personnel Services</t>
  </si>
  <si>
    <t>TOTAL OPERATIONAL REVENUE</t>
  </si>
  <si>
    <t>TOTAL OPERATIONAL EXPENDITURES</t>
  </si>
  <si>
    <t>Transfers from other funds</t>
  </si>
  <si>
    <t>Transfers to other funds</t>
  </si>
  <si>
    <t>MUNICIPAL COURT FUND</t>
  </si>
  <si>
    <t>% Change</t>
  </si>
  <si>
    <t>TOTAL</t>
  </si>
  <si>
    <t>Obligations</t>
  </si>
  <si>
    <t>Principal</t>
  </si>
  <si>
    <t>Debt Management Plan</t>
  </si>
  <si>
    <t xml:space="preserve">The City has worked closely with our financial advisors, First Southwest, to develop a sound debt management plan. Looking to the future, the City anticipates spikes in our debt service starting in FY 2027. In order for the City to not increase the I&amp;S tax rate, the tax levy will need to increase by 2% annually.  In the event a 2% tax increase does not occur, the City and First Southwest will evaluate the potential for refunding opportunities of existing debt.  </t>
  </si>
  <si>
    <t>The current debt plan is based upon very conservative assumptions in the growth of the property tax base and interest rates.   Additionally, any planned refundings will be scheduled to coincide with interest rate resets and, where possible, refunding bonds that are callable and advance refundable.  In this way, the plan will minimize the present value cost to the City.</t>
  </si>
  <si>
    <t>Period Ending</t>
  </si>
  <si>
    <t xml:space="preserve"> Interest</t>
  </si>
  <si>
    <t>Total Debt Service</t>
  </si>
  <si>
    <t>Outstanding Debt Schedule - Tax Pledged Debt</t>
  </si>
  <si>
    <t>The chart below illustrates the outstanding general fund related debt through FY 2048. The amounts included here represent just the portion of all tax-secured debt that was issued for general fund purposes.</t>
  </si>
  <si>
    <t>The following are planned steps to manage the City’s future I&amp;S tax rate:</t>
  </si>
  <si>
    <t>Refundings could support capacity for additional future general fund bond issues for needs that arise as the City continues to grow and develop. All refundings will be carefully analyzed by staff, our financial advisors, and the City Council.  The City’s debt management plan is a joint effort with our financial advisors. The items presented here have been developed with our advisors and are only for planning purposes.  Actual results and actions will be dependent upon the economic conditions at the time refundings are considered.</t>
  </si>
  <si>
    <t>Unlike the General Fund, there is no special fund to account for Utility Fund debt. All Utility Fund debt is accounted for within the Utility Fund.  An Enterprise Fund is focused upon the total cost of providing services.	With that focus in mind, the Utility Fund includes all costs to provide utility services to our customers, including the cost of long-term debt service.</t>
  </si>
  <si>
    <t>In order to appropriately manage Utility Fund debt, the City and First Southwest developed a plan to take advantage of call dates and pursue advance refundings of the City’s outstanding Utility Fund debt. During FY 2018, the City was able to refund several obligations.  By doing so, the City’s outstanding debt is now in line with the financial plan to keep debt service payments at or below $2 million annually.  The City will continue work with its financial advisor and pursue any additional refunding opportunities. The current plan makes very conservative assumptions regarding interest rates and is reviewed and analyzed in conjunction with a utility rate study to evaluate the current water and sewer rates.</t>
  </si>
  <si>
    <t>Outstanding Debt Schedule - Utility Fund</t>
  </si>
  <si>
    <t>Interest Reduction &amp; Recovery</t>
  </si>
  <si>
    <t>The following steps have been developed by the City and First Southwest to address the Utility Fund debt:</t>
  </si>
  <si>
    <t>General Debt Service</t>
  </si>
  <si>
    <t>The City of Anna currently holds just over $47.9 million in outstanding tax supported debt. Of the outstanding tax supported debt, approximately $15.1 million was issued for water and sewer infrastructure projects and is payable from water and sewer revenues; however, to obtain more favorable financing terms, the debt has a tax pledge.  The balance of tax supported debt, approximately $32.9 million, was issued for general fund purposes.  In October of 2017, the City’s certificate of obligation debt rating received a rating increase by Moody’s from A1 to Aa3 citing, “material assessed valuation growth supported by high residential demand.  The rating also reflects ample reserves a benefit of consistently strong operating performance, as well as affordable debt and pension profile.”</t>
  </si>
  <si>
    <t>Outstanding Debt Schedule - General Obligation Debt</t>
  </si>
  <si>
    <t>The City does not currently have any debt limit in terms of a dollar amount. However, municipal debt limits in Texas are established by state code. All taxable property within the City is subject to the assessment, levy and collection of a continuing, direct annual ad valorem tax sufficient to provide for the payment of principal and interest on all ad valorem tax debt within the limits prescribed by law. Article XI, Section 5, of the Texas Constitution is applicable to the City and limits its maximum ad valorem tax rate to $2.50 per $100 taxable assessed valuation for all City purposes.  Administratively, the Attorney General of the State of Texas will permit allocation of $1.50 of the $2.50 maximum tax rate for all general obligation debt service, as calculated at the time of issuance.</t>
  </si>
  <si>
    <t>♦The City’s tax base has grown at such a rate that the City is not currently dependent on future refundings and restructurings to manage its I&amp;S tax rate.</t>
  </si>
  <si>
    <t>♦ Assuming 2% growth, no debt refundings/ restructurings and no new debt, the City could cover all of its I&amp;S tax-supported obligations through maturity in 2048 at current revenue levels.</t>
  </si>
  <si>
    <t>Utility Debt Service</t>
  </si>
  <si>
    <t>All debt accounted for in the Utility Fund is supported by the revenues generated from the Utility Fund’s operations.   While some debt instruments have a tax pledge, utility revenues are generally sufficient to support all Utility Fund debt.  In FY 2021, debt service accounts for 21% of the Utility Fund budget. In the department summaries, debt is split between the water and sewer departments and is grouped with “services” for purposes of categorizing expense types.</t>
  </si>
  <si>
    <t xml:space="preserve">Not unlike the Debt Service Fund, the Utility Fund also faces challenges with its outstanding debt. Currently the Utility Fund holds just under $20.5 million in outstanding debt. The City has worked closely with our financial advisors, First Southwest, to develop a sound debt management plan for the Utility Fund as well. </t>
  </si>
  <si>
    <t>♦ The City’s budgeted rates and charges are sufficient to cover both the contract revenue obligations as well as the general obligations debt issued for water and sewer system improvements.</t>
  </si>
  <si>
    <t>♦ Upcoming refundings would have the goal of reducing debt service payments.</t>
  </si>
  <si>
    <t>Fiscal Year</t>
  </si>
  <si>
    <t>Interest</t>
  </si>
  <si>
    <t>Outstanding Debt Schedule - Community Development Corporation</t>
  </si>
  <si>
    <t>Community Development Corporation Debt Service</t>
  </si>
  <si>
    <t>These bonds are special limited obligations of the Anna Community Development Corporation payable from and secured by receipts from the 1/2 cent sales and use tax levied and collected within the City of Anna.  The sales tax was authorized by Section 4B at an election held in the City and became effective October of 1999.</t>
  </si>
  <si>
    <t>Series 2012B was for public park and open space improvements including recreational facilities, parking facilities and related infrastructure in order to provide improvements for public park and open space purposes and inorder to promote and encourage employment and public welfare and to promote and develop new and expanded business enterprises.</t>
  </si>
  <si>
    <t>Series 2016 was used to acquire land in the sourthern portion of the City, north of the Collin County Outer Loop, to be made suitable for industrial or commercial development, in order to sell or lease such land to new or expanding businesses, in order to promote new or expanded business development within the City.</t>
  </si>
  <si>
    <t>CITY OF ANNA</t>
  </si>
  <si>
    <t>♦ The City has levied an I&amp;S tax rate of $0.115947 in Tax Year 2020.</t>
  </si>
  <si>
    <t>FY2021 ADOPTED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</si>
</sst>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20" x14ac:knownFonts="1">
    <font>
      <sz val="11"/>
      <color theme="1"/>
      <name val="Calibri"/>
      <family val="2"/>
      <scheme val="minor"/>
    </font>
    <font>
      <sz val="11"/>
      <color theme="1"/>
      <name val="Calibri"/>
      <family val="2"/>
      <scheme val="minor"/>
    </font>
    <font>
      <sz val="11"/>
      <color rgb="FF006100"/>
      <name val="Calibri"/>
      <family val="2"/>
      <scheme val="minor"/>
    </font>
    <font>
      <b/>
      <sz val="12"/>
      <color indexed="9"/>
      <name val="Times New Roman"/>
      <family val="1"/>
    </font>
    <font>
      <sz val="10"/>
      <name val="Arial"/>
      <family val="2"/>
    </font>
    <font>
      <b/>
      <sz val="10"/>
      <name val="Arial"/>
      <family val="2"/>
    </font>
    <font>
      <sz val="10"/>
      <name val="Arial"/>
      <family val="2"/>
    </font>
    <font>
      <sz val="11"/>
      <color rgb="FF000000"/>
      <name val="Calibri"/>
      <family val="2"/>
      <scheme val="minor"/>
    </font>
    <font>
      <sz val="10"/>
      <color theme="1"/>
      <name val="Calibri"/>
      <family val="2"/>
      <scheme val="minor"/>
    </font>
    <font>
      <sz val="10"/>
      <color theme="1"/>
      <name val="Arial"/>
      <family val="2"/>
    </font>
    <font>
      <b/>
      <sz val="11"/>
      <color indexed="9"/>
      <name val="Arial"/>
      <family val="2"/>
    </font>
    <font>
      <b/>
      <sz val="11"/>
      <color rgb="FF0070C0"/>
      <name val="Arial"/>
      <family val="2"/>
    </font>
    <font>
      <b/>
      <sz val="10"/>
      <color theme="1"/>
      <name val="Arial"/>
      <family val="2"/>
    </font>
    <font>
      <sz val="11"/>
      <color theme="1"/>
      <name val="Arial"/>
      <family val="2"/>
    </font>
    <font>
      <b/>
      <sz val="10"/>
      <color theme="1"/>
      <name val="Calibri"/>
      <family val="2"/>
      <scheme val="minor"/>
    </font>
    <font>
      <b/>
      <i/>
      <sz val="18"/>
      <name val="Arial"/>
      <family val="2"/>
    </font>
    <font>
      <i/>
      <sz val="14"/>
      <name val="Arial"/>
      <family val="2"/>
    </font>
    <font>
      <b/>
      <sz val="8"/>
      <color theme="0"/>
      <name val="Arial"/>
      <family val="2"/>
    </font>
    <font>
      <sz val="10"/>
      <color theme="0"/>
      <name val="Calibri"/>
      <family val="2"/>
      <scheme val="minor"/>
    </font>
    <font>
      <sz val="10"/>
      <color theme="0"/>
      <name val="Arial"/>
      <family val="2"/>
    </font>
  </fonts>
  <fills count="5">
    <fill>
      <patternFill patternType="none"/>
    </fill>
    <fill>
      <patternFill patternType="gray125"/>
    </fill>
    <fill>
      <patternFill patternType="solid">
        <fgColor rgb="FFC6EFCE"/>
      </patternFill>
    </fill>
    <fill>
      <patternFill patternType="solid">
        <fgColor rgb="FF4DA6DE"/>
        <bgColor indexed="64"/>
      </patternFill>
    </fill>
    <fill>
      <patternFill patternType="solid">
        <fgColor rgb="FF0070C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9" fontId="1" fillId="0" borderId="0" applyFont="0" applyFill="0" applyBorder="0" applyAlignment="0" applyProtection="0"/>
    <xf numFmtId="0" fontId="2" fillId="2" borderId="0" applyNumberFormat="0" applyBorder="0" applyAlignment="0" applyProtection="0"/>
    <xf numFmtId="0" fontId="4" fillId="0" borderId="0"/>
    <xf numFmtId="44" fontId="4" fillId="0" borderId="0" applyFont="0" applyFill="0" applyBorder="0" applyAlignment="0" applyProtection="0"/>
    <xf numFmtId="0" fontId="6" fillId="0" borderId="0"/>
    <xf numFmtId="43" fontId="4" fillId="0" borderId="0" applyFont="0" applyFill="0" applyBorder="0" applyAlignment="0" applyProtection="0"/>
    <xf numFmtId="9"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1" fillId="0" borderId="0"/>
    <xf numFmtId="0" fontId="7" fillId="0" borderId="0"/>
    <xf numFmtId="0" fontId="1" fillId="0" borderId="0"/>
    <xf numFmtId="9" fontId="5" fillId="0" borderId="0" applyFont="0" applyFill="0" applyBorder="0" applyAlignment="0" applyProtection="0"/>
  </cellStyleXfs>
  <cellXfs count="81">
    <xf numFmtId="0" fontId="0" fillId="0" borderId="0" xfId="0"/>
    <xf numFmtId="41" fontId="4" fillId="0" borderId="0" xfId="0" applyNumberFormat="1" applyFont="1" applyFill="1" applyAlignment="1">
      <alignment horizontal="left"/>
    </xf>
    <xf numFmtId="41" fontId="4" fillId="0" borderId="0" xfId="0" applyNumberFormat="1" applyFont="1" applyFill="1" applyBorder="1"/>
    <xf numFmtId="41" fontId="4" fillId="0" borderId="0" xfId="0" applyNumberFormat="1" applyFont="1" applyFill="1" applyBorder="1" applyAlignment="1">
      <alignment horizontal="left"/>
    </xf>
    <xf numFmtId="41" fontId="4" fillId="0" borderId="0" xfId="3" applyNumberFormat="1" applyFont="1" applyFill="1" applyBorder="1"/>
    <xf numFmtId="0" fontId="4" fillId="0" borderId="0" xfId="3" applyNumberFormat="1" applyFont="1"/>
    <xf numFmtId="41" fontId="4" fillId="0" borderId="0" xfId="3" applyNumberFormat="1" applyFont="1" applyFill="1"/>
    <xf numFmtId="41" fontId="4" fillId="0" borderId="0" xfId="3" applyNumberFormat="1" applyFont="1" applyFill="1" applyAlignment="1">
      <alignment horizontal="center"/>
    </xf>
    <xf numFmtId="41" fontId="4" fillId="0" borderId="0" xfId="3" applyNumberFormat="1" applyFont="1" applyFill="1" applyBorder="1" applyAlignment="1">
      <alignment horizontal="center"/>
    </xf>
    <xf numFmtId="41" fontId="4" fillId="0" borderId="1" xfId="3" applyNumberFormat="1" applyFont="1" applyFill="1" applyBorder="1" applyAlignment="1">
      <alignment horizontal="center"/>
    </xf>
    <xf numFmtId="42" fontId="4" fillId="0" borderId="3" xfId="3" applyNumberFormat="1" applyFont="1" applyFill="1" applyBorder="1"/>
    <xf numFmtId="0" fontId="0" fillId="0" borderId="0" xfId="0" applyFill="1"/>
    <xf numFmtId="41" fontId="3" fillId="0" borderId="0" xfId="3" applyNumberFormat="1" applyFont="1" applyFill="1" applyAlignment="1"/>
    <xf numFmtId="0" fontId="9" fillId="0" borderId="0" xfId="0" applyFont="1"/>
    <xf numFmtId="0" fontId="4" fillId="0" borderId="0" xfId="3" applyNumberFormat="1" applyFont="1" applyFill="1"/>
    <xf numFmtId="41" fontId="4" fillId="0" borderId="0" xfId="3" applyNumberFormat="1" applyFont="1" applyBorder="1"/>
    <xf numFmtId="164" fontId="4" fillId="0" borderId="0" xfId="1" applyNumberFormat="1" applyFont="1" applyFill="1" applyBorder="1"/>
    <xf numFmtId="0" fontId="4" fillId="0" borderId="0" xfId="3" applyNumberFormat="1" applyFont="1" applyFill="1" applyBorder="1"/>
    <xf numFmtId="0" fontId="9" fillId="0" borderId="0" xfId="0" applyFont="1" applyFill="1"/>
    <xf numFmtId="0" fontId="9" fillId="0" borderId="0" xfId="0" applyFont="1" applyFill="1" applyBorder="1"/>
    <xf numFmtId="0" fontId="4" fillId="0" borderId="0" xfId="3" applyNumberFormat="1" applyFont="1" applyFill="1" applyBorder="1" applyAlignment="1">
      <alignment horizontal="left" indent="1"/>
    </xf>
    <xf numFmtId="42" fontId="4" fillId="0" borderId="0" xfId="3" applyNumberFormat="1" applyFont="1" applyFill="1" applyBorder="1"/>
    <xf numFmtId="42" fontId="4" fillId="0" borderId="0" xfId="3" applyNumberFormat="1" applyFont="1" applyFill="1" applyBorder="1" applyAlignment="1">
      <alignment horizontal="center"/>
    </xf>
    <xf numFmtId="42" fontId="4" fillId="0" borderId="2" xfId="2" applyNumberFormat="1" applyFont="1" applyFill="1" applyBorder="1"/>
    <xf numFmtId="42" fontId="4" fillId="0" borderId="4" xfId="3" applyNumberFormat="1" applyFont="1" applyFill="1" applyBorder="1"/>
    <xf numFmtId="42" fontId="9" fillId="0" borderId="0" xfId="0" applyNumberFormat="1" applyFont="1" applyFill="1" applyBorder="1"/>
    <xf numFmtId="41" fontId="9" fillId="0" borderId="0" xfId="0" applyNumberFormat="1" applyFont="1" applyFill="1"/>
    <xf numFmtId="0" fontId="13" fillId="0" borderId="0" xfId="0" applyFont="1"/>
    <xf numFmtId="42" fontId="13" fillId="0" borderId="0" xfId="0" applyNumberFormat="1" applyFont="1"/>
    <xf numFmtId="41" fontId="13" fillId="0" borderId="0" xfId="0" applyNumberFormat="1" applyFont="1" applyFill="1"/>
    <xf numFmtId="42" fontId="13" fillId="0" borderId="0" xfId="0" applyNumberFormat="1" applyFont="1" applyFill="1"/>
    <xf numFmtId="0" fontId="9" fillId="0" borderId="0" xfId="0" applyFont="1" applyAlignment="1">
      <alignment vertical="center"/>
    </xf>
    <xf numFmtId="41" fontId="11" fillId="0" borderId="0" xfId="3" applyNumberFormat="1" applyFont="1" applyFill="1" applyAlignment="1">
      <alignment horizontal="left"/>
    </xf>
    <xf numFmtId="0" fontId="0" fillId="0" borderId="0" xfId="0" applyFont="1"/>
    <xf numFmtId="0" fontId="12" fillId="0" borderId="5" xfId="0" applyFont="1" applyBorder="1" applyAlignment="1">
      <alignment horizontal="center" vertical="center" wrapText="1"/>
    </xf>
    <xf numFmtId="41" fontId="12" fillId="0" borderId="5" xfId="0" applyNumberFormat="1" applyFont="1" applyBorder="1" applyAlignment="1">
      <alignment horizontal="right" vertical="center"/>
    </xf>
    <xf numFmtId="41" fontId="9" fillId="0" borderId="10" xfId="0" applyNumberFormat="1" applyFont="1" applyBorder="1" applyAlignment="1">
      <alignment horizontal="right" vertical="center"/>
    </xf>
    <xf numFmtId="0" fontId="13" fillId="0" borderId="0" xfId="0" applyFont="1" applyAlignment="1">
      <alignment vertical="center"/>
    </xf>
    <xf numFmtId="0" fontId="8" fillId="0" borderId="0" xfId="0" applyFont="1" applyAlignment="1">
      <alignment vertical="center"/>
    </xf>
    <xf numFmtId="10" fontId="9" fillId="0" borderId="8" xfId="1" applyNumberFormat="1" applyFont="1" applyBorder="1" applyAlignment="1">
      <alignment vertical="center"/>
    </xf>
    <xf numFmtId="10" fontId="9" fillId="0" borderId="9" xfId="1" applyNumberFormat="1" applyFont="1" applyBorder="1" applyAlignment="1">
      <alignment vertical="center"/>
    </xf>
    <xf numFmtId="0" fontId="14" fillId="0" borderId="5" xfId="0" applyFont="1" applyBorder="1" applyAlignment="1">
      <alignment vertical="center"/>
    </xf>
    <xf numFmtId="41" fontId="9" fillId="0" borderId="0" xfId="0" applyNumberFormat="1" applyFont="1" applyAlignment="1">
      <alignment vertical="center"/>
    </xf>
    <xf numFmtId="41" fontId="9" fillId="0" borderId="0" xfId="0" applyNumberFormat="1" applyFont="1" applyBorder="1" applyAlignment="1">
      <alignment horizontal="right" vertical="center"/>
    </xf>
    <xf numFmtId="14" fontId="9" fillId="0" borderId="10" xfId="0" applyNumberFormat="1" applyFont="1" applyBorder="1" applyAlignment="1">
      <alignment horizontal="right" vertical="center"/>
    </xf>
    <xf numFmtId="14" fontId="9" fillId="0" borderId="11" xfId="0" applyNumberFormat="1" applyFont="1" applyBorder="1" applyAlignment="1">
      <alignment horizontal="right" vertical="center"/>
    </xf>
    <xf numFmtId="14" fontId="9" fillId="0" borderId="12" xfId="0" applyNumberFormat="1" applyFont="1" applyBorder="1" applyAlignment="1">
      <alignment horizontal="right" vertical="center"/>
    </xf>
    <xf numFmtId="14" fontId="9" fillId="0" borderId="13" xfId="0" applyNumberFormat="1" applyFont="1" applyBorder="1" applyAlignment="1">
      <alignment horizontal="right" vertical="center"/>
    </xf>
    <xf numFmtId="41" fontId="9" fillId="0" borderId="11" xfId="0" applyNumberFormat="1" applyFont="1" applyBorder="1" applyAlignment="1">
      <alignment horizontal="right" vertical="center"/>
    </xf>
    <xf numFmtId="41" fontId="9" fillId="0" borderId="12" xfId="0" applyNumberFormat="1" applyFont="1" applyBorder="1" applyAlignment="1">
      <alignment horizontal="right" vertical="center"/>
    </xf>
    <xf numFmtId="41" fontId="9" fillId="0" borderId="13" xfId="0" applyNumberFormat="1" applyFont="1" applyBorder="1" applyAlignment="1">
      <alignment horizontal="righ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41" fontId="12" fillId="0" borderId="7" xfId="0" applyNumberFormat="1" applyFont="1" applyBorder="1" applyAlignment="1">
      <alignment horizontal="right" vertical="center"/>
    </xf>
    <xf numFmtId="41" fontId="12" fillId="0" borderId="6" xfId="0" applyNumberFormat="1" applyFont="1" applyBorder="1" applyAlignment="1">
      <alignment horizontal="right" vertical="center"/>
    </xf>
    <xf numFmtId="0" fontId="12" fillId="0" borderId="2" xfId="0" applyFont="1" applyBorder="1" applyAlignment="1">
      <alignment horizontal="center" vertical="center"/>
    </xf>
    <xf numFmtId="41" fontId="9" fillId="0" borderId="1" xfId="0" applyNumberFormat="1" applyFont="1" applyBorder="1" applyAlignment="1">
      <alignment horizontal="right" vertical="center"/>
    </xf>
    <xf numFmtId="41" fontId="12" fillId="0" borderId="2" xfId="0" applyNumberFormat="1" applyFont="1" applyBorder="1" applyAlignment="1">
      <alignment horizontal="right" vertical="center"/>
    </xf>
    <xf numFmtId="10" fontId="9" fillId="0" borderId="11" xfId="1" applyNumberFormat="1" applyFont="1" applyBorder="1" applyAlignment="1">
      <alignment vertical="center"/>
    </xf>
    <xf numFmtId="10" fontId="9" fillId="0" borderId="13" xfId="1" applyNumberFormat="1" applyFont="1" applyBorder="1" applyAlignment="1">
      <alignment vertical="center"/>
    </xf>
    <xf numFmtId="0" fontId="14" fillId="0" borderId="6" xfId="0" applyFont="1" applyBorder="1" applyAlignment="1">
      <alignment vertical="center"/>
    </xf>
    <xf numFmtId="0" fontId="12" fillId="0" borderId="5" xfId="0" applyFont="1" applyBorder="1" applyAlignment="1">
      <alignment horizontal="center" vertical="center" wrapText="1"/>
    </xf>
    <xf numFmtId="0" fontId="12" fillId="0" borderId="0" xfId="0" applyFont="1" applyBorder="1" applyAlignment="1">
      <alignment vertical="center" wrapText="1"/>
    </xf>
    <xf numFmtId="0" fontId="13" fillId="4" borderId="0" xfId="0" applyFont="1" applyFill="1"/>
    <xf numFmtId="0" fontId="17" fillId="4" borderId="0" xfId="0" applyFont="1" applyFill="1" applyAlignment="1">
      <alignment vertical="center"/>
    </xf>
    <xf numFmtId="0" fontId="13" fillId="4" borderId="0" xfId="0" applyFont="1" applyFill="1" applyAlignment="1">
      <alignment vertical="center"/>
    </xf>
    <xf numFmtId="0" fontId="8" fillId="4" borderId="0" xfId="0" applyFont="1" applyFill="1" applyAlignment="1">
      <alignment vertical="center"/>
    </xf>
    <xf numFmtId="0" fontId="9" fillId="4" borderId="0" xfId="0" applyFont="1" applyFill="1" applyAlignment="1">
      <alignment vertical="center"/>
    </xf>
    <xf numFmtId="0" fontId="18" fillId="0" borderId="0" xfId="0" applyFont="1" applyAlignment="1">
      <alignment vertical="center"/>
    </xf>
    <xf numFmtId="0" fontId="19" fillId="0" borderId="0" xfId="0" applyFont="1" applyAlignment="1">
      <alignment vertical="center"/>
    </xf>
    <xf numFmtId="41" fontId="19" fillId="0" borderId="0" xfId="0" applyNumberFormat="1" applyFont="1" applyAlignment="1">
      <alignment vertical="center"/>
    </xf>
    <xf numFmtId="41" fontId="10" fillId="3" borderId="0" xfId="3" applyNumberFormat="1" applyFont="1" applyFill="1" applyAlignment="1">
      <alignment horizontal="center"/>
    </xf>
    <xf numFmtId="0" fontId="17" fillId="4" borderId="0" xfId="0" applyFont="1" applyFill="1" applyAlignment="1">
      <alignment horizontal="left" vertical="center"/>
    </xf>
    <xf numFmtId="0" fontId="17" fillId="4" borderId="0" xfId="0" applyFont="1" applyFill="1" applyAlignment="1">
      <alignment horizontal="right" vertical="center"/>
    </xf>
    <xf numFmtId="0" fontId="9" fillId="0" borderId="0" xfId="0" applyFont="1" applyAlignment="1">
      <alignment horizontal="justify"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9" fillId="0" borderId="0" xfId="0" applyFont="1" applyFill="1" applyAlignment="1">
      <alignment horizontal="justify" vertical="center" wrapText="1"/>
    </xf>
  </cellXfs>
  <cellStyles count="18">
    <cellStyle name="Comma 2" xfId="6" xr:uid="{00000000-0005-0000-0000-000000000000}"/>
    <cellStyle name="Comma 3" xfId="9" xr:uid="{00000000-0005-0000-0000-000001000000}"/>
    <cellStyle name="Comma 4" xfId="10" xr:uid="{00000000-0005-0000-0000-000002000000}"/>
    <cellStyle name="Comma 5" xfId="11" xr:uid="{00000000-0005-0000-0000-000003000000}"/>
    <cellStyle name="Currency 2" xfId="4" xr:uid="{00000000-0005-0000-0000-000004000000}"/>
    <cellStyle name="Currency 2 2" xfId="12" xr:uid="{00000000-0005-0000-0000-000005000000}"/>
    <cellStyle name="Currency 3" xfId="13" xr:uid="{00000000-0005-0000-0000-000006000000}"/>
    <cellStyle name="Good" xfId="2" builtinId="26"/>
    <cellStyle name="Normal" xfId="0" builtinId="0"/>
    <cellStyle name="Normal 2" xfId="5" xr:uid="{00000000-0005-0000-0000-000009000000}"/>
    <cellStyle name="Normal 2 2" xfId="8" xr:uid="{00000000-0005-0000-0000-00000A000000}"/>
    <cellStyle name="Normal 2 2 2" xfId="14" xr:uid="{00000000-0005-0000-0000-00000B000000}"/>
    <cellStyle name="Normal 3" xfId="3" xr:uid="{00000000-0005-0000-0000-00000C000000}"/>
    <cellStyle name="Normal 4" xfId="15" xr:uid="{00000000-0005-0000-0000-00000D000000}"/>
    <cellStyle name="Normal 5" xfId="16" xr:uid="{00000000-0005-0000-0000-00000E000000}"/>
    <cellStyle name="Percent" xfId="1" builtinId="5"/>
    <cellStyle name="Percent 2" xfId="7" xr:uid="{00000000-0005-0000-0000-000010000000}"/>
    <cellStyle name="Percent 2 2" xfId="17" xr:uid="{00000000-0005-0000-0000-000011000000}"/>
  </cellStyles>
  <dxfs count="0"/>
  <tableStyles count="0" defaultTableStyle="TableStyleMedium9" defaultPivotStyle="PivotStyleLight16"/>
  <colors>
    <mruColors>
      <color rgb="FF00FF00"/>
      <color rgb="FF0066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'Outstanding Debt GO'!$L$7</c:f>
              <c:strCache>
                <c:ptCount val="1"/>
                <c:pt idx="0">
                  <c:v>Principal</c:v>
                </c:pt>
              </c:strCache>
            </c:strRef>
          </c:tx>
          <c:spPr>
            <a:solidFill>
              <a:srgbClr val="00FF00"/>
            </a:solidFill>
            <a:ln>
              <a:noFill/>
            </a:ln>
            <a:effectLst/>
            <a:scene3d>
              <a:camera prst="orthographicFront"/>
              <a:lightRig rig="threePt" dir="t"/>
            </a:scene3d>
            <a:sp3d>
              <a:bevelT/>
            </a:sp3d>
          </c:spPr>
          <c:invertIfNegative val="0"/>
          <c:cat>
            <c:numRef>
              <c:f>'Outstanding Debt GO'!$K$8:$K$35</c:f>
              <c:numCache>
                <c:formatCode>General</c:formatCode>
                <c:ptCount val="28"/>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numCache>
            </c:numRef>
          </c:cat>
          <c:val>
            <c:numRef>
              <c:f>'Outstanding Debt GO'!$L$8:$L$35</c:f>
              <c:numCache>
                <c:formatCode>_(* #,##0_);_(* \(#,##0\);_(* "-"_);_(@_)</c:formatCode>
                <c:ptCount val="28"/>
                <c:pt idx="0">
                  <c:v>504000</c:v>
                </c:pt>
                <c:pt idx="1">
                  <c:v>520000</c:v>
                </c:pt>
                <c:pt idx="2">
                  <c:v>535000</c:v>
                </c:pt>
                <c:pt idx="3">
                  <c:v>556000</c:v>
                </c:pt>
                <c:pt idx="4">
                  <c:v>571000</c:v>
                </c:pt>
                <c:pt idx="5">
                  <c:v>588000</c:v>
                </c:pt>
                <c:pt idx="6">
                  <c:v>611000</c:v>
                </c:pt>
                <c:pt idx="7">
                  <c:v>640000</c:v>
                </c:pt>
                <c:pt idx="8">
                  <c:v>675000</c:v>
                </c:pt>
                <c:pt idx="9">
                  <c:v>1110000</c:v>
                </c:pt>
                <c:pt idx="10">
                  <c:v>1165000</c:v>
                </c:pt>
                <c:pt idx="11">
                  <c:v>1215000</c:v>
                </c:pt>
                <c:pt idx="12">
                  <c:v>1265000</c:v>
                </c:pt>
                <c:pt idx="13">
                  <c:v>1320000</c:v>
                </c:pt>
                <c:pt idx="14">
                  <c:v>1375000</c:v>
                </c:pt>
                <c:pt idx="15">
                  <c:v>1430000</c:v>
                </c:pt>
                <c:pt idx="16">
                  <c:v>1485000</c:v>
                </c:pt>
                <c:pt idx="17">
                  <c:v>1545000</c:v>
                </c:pt>
                <c:pt idx="18">
                  <c:v>1305000</c:v>
                </c:pt>
                <c:pt idx="19">
                  <c:v>1360000</c:v>
                </c:pt>
                <c:pt idx="20">
                  <c:v>1415000</c:v>
                </c:pt>
                <c:pt idx="21">
                  <c:v>1475000</c:v>
                </c:pt>
                <c:pt idx="22">
                  <c:v>1535000</c:v>
                </c:pt>
                <c:pt idx="23">
                  <c:v>1595000</c:v>
                </c:pt>
                <c:pt idx="24">
                  <c:v>1660000</c:v>
                </c:pt>
                <c:pt idx="25">
                  <c:v>1730000</c:v>
                </c:pt>
                <c:pt idx="26">
                  <c:v>1800000</c:v>
                </c:pt>
                <c:pt idx="27">
                  <c:v>1875000</c:v>
                </c:pt>
              </c:numCache>
            </c:numRef>
          </c:val>
          <c:extLst>
            <c:ext xmlns:c16="http://schemas.microsoft.com/office/drawing/2014/chart" uri="{C3380CC4-5D6E-409C-BE32-E72D297353CC}">
              <c16:uniqueId val="{00000000-26DE-42E0-B77A-55FF53BC1DAA}"/>
            </c:ext>
          </c:extLst>
        </c:ser>
        <c:ser>
          <c:idx val="1"/>
          <c:order val="1"/>
          <c:tx>
            <c:strRef>
              <c:f>'Outstanding Debt GO'!$M$7</c:f>
              <c:strCache>
                <c:ptCount val="1"/>
                <c:pt idx="0">
                  <c:v>Interest</c:v>
                </c:pt>
              </c:strCache>
            </c:strRef>
          </c:tx>
          <c:spPr>
            <a:solidFill>
              <a:srgbClr val="00B0F0"/>
            </a:solidFill>
            <a:ln>
              <a:noFill/>
            </a:ln>
            <a:effectLst/>
            <a:scene3d>
              <a:camera prst="orthographicFront"/>
              <a:lightRig rig="threePt" dir="t"/>
            </a:scene3d>
            <a:sp3d>
              <a:bevelT/>
            </a:sp3d>
          </c:spPr>
          <c:invertIfNegative val="0"/>
          <c:cat>
            <c:numRef>
              <c:f>'Outstanding Debt GO'!$K$8:$K$35</c:f>
              <c:numCache>
                <c:formatCode>General</c:formatCode>
                <c:ptCount val="28"/>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numCache>
            </c:numRef>
          </c:cat>
          <c:val>
            <c:numRef>
              <c:f>'Outstanding Debt GO'!$M$8:$M$35</c:f>
              <c:numCache>
                <c:formatCode>_(* #,##0_);_(* \(#,##0\);_(* "-"_);_(@_)</c:formatCode>
                <c:ptCount val="28"/>
                <c:pt idx="0">
                  <c:v>1308162.6599999999</c:v>
                </c:pt>
                <c:pt idx="1">
                  <c:v>1295364.1599999999</c:v>
                </c:pt>
                <c:pt idx="2">
                  <c:v>1280838.6599999999</c:v>
                </c:pt>
                <c:pt idx="3">
                  <c:v>1264362.46</c:v>
                </c:pt>
                <c:pt idx="4">
                  <c:v>1247106.28</c:v>
                </c:pt>
                <c:pt idx="5">
                  <c:v>1229322.6499999999</c:v>
                </c:pt>
                <c:pt idx="6">
                  <c:v>1206885</c:v>
                </c:pt>
                <c:pt idx="7">
                  <c:v>1177875</c:v>
                </c:pt>
                <c:pt idx="8">
                  <c:v>1145700</c:v>
                </c:pt>
                <c:pt idx="9">
                  <c:v>1101400</c:v>
                </c:pt>
                <c:pt idx="10">
                  <c:v>1044525</c:v>
                </c:pt>
                <c:pt idx="11">
                  <c:v>991100</c:v>
                </c:pt>
                <c:pt idx="12">
                  <c:v>941500</c:v>
                </c:pt>
                <c:pt idx="13">
                  <c:v>889800</c:v>
                </c:pt>
                <c:pt idx="14">
                  <c:v>835900</c:v>
                </c:pt>
                <c:pt idx="15">
                  <c:v>779800</c:v>
                </c:pt>
                <c:pt idx="16">
                  <c:v>721500</c:v>
                </c:pt>
                <c:pt idx="17">
                  <c:v>660900</c:v>
                </c:pt>
                <c:pt idx="18">
                  <c:v>603900</c:v>
                </c:pt>
                <c:pt idx="19">
                  <c:v>550600</c:v>
                </c:pt>
                <c:pt idx="20">
                  <c:v>495100</c:v>
                </c:pt>
                <c:pt idx="21">
                  <c:v>437300</c:v>
                </c:pt>
                <c:pt idx="22">
                  <c:v>377100</c:v>
                </c:pt>
                <c:pt idx="23">
                  <c:v>314500</c:v>
                </c:pt>
                <c:pt idx="24">
                  <c:v>249400</c:v>
                </c:pt>
                <c:pt idx="25">
                  <c:v>181600</c:v>
                </c:pt>
                <c:pt idx="26">
                  <c:v>111000</c:v>
                </c:pt>
                <c:pt idx="27">
                  <c:v>37500</c:v>
                </c:pt>
              </c:numCache>
            </c:numRef>
          </c:val>
          <c:extLst>
            <c:ext xmlns:c16="http://schemas.microsoft.com/office/drawing/2014/chart" uri="{C3380CC4-5D6E-409C-BE32-E72D297353CC}">
              <c16:uniqueId val="{00000001-26DE-42E0-B77A-55FF53BC1DAA}"/>
            </c:ext>
          </c:extLst>
        </c:ser>
        <c:dLbls>
          <c:showLegendKey val="0"/>
          <c:showVal val="0"/>
          <c:showCatName val="0"/>
          <c:showSerName val="0"/>
          <c:showPercent val="0"/>
          <c:showBubbleSize val="0"/>
        </c:dLbls>
        <c:gapWidth val="84"/>
        <c:overlap val="100"/>
        <c:axId val="1864180815"/>
        <c:axId val="2003480495"/>
      </c:barChart>
      <c:catAx>
        <c:axId val="1864180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34000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03480495"/>
        <c:crosses val="autoZero"/>
        <c:auto val="1"/>
        <c:lblAlgn val="ctr"/>
        <c:lblOffset val="100"/>
        <c:noMultiLvlLbl val="0"/>
      </c:catAx>
      <c:valAx>
        <c:axId val="20034804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4180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'Utility Supported Debt'!$L$5</c:f>
              <c:strCache>
                <c:ptCount val="1"/>
                <c:pt idx="0">
                  <c:v>Principal</c:v>
                </c:pt>
              </c:strCache>
            </c:strRef>
          </c:tx>
          <c:spPr>
            <a:solidFill>
              <a:srgbClr val="00FF00"/>
            </a:solidFill>
            <a:ln>
              <a:noFill/>
            </a:ln>
            <a:effectLst/>
            <a:scene3d>
              <a:camera prst="orthographicFront"/>
              <a:lightRig rig="threePt" dir="t"/>
            </a:scene3d>
            <a:sp3d>
              <a:bevelT/>
            </a:sp3d>
          </c:spPr>
          <c:invertIfNegative val="0"/>
          <c:cat>
            <c:numRef>
              <c:f>'Utility Supported Debt'!$K$6:$K$25</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'Utility Supported Debt'!$L$6:$L$25</c:f>
              <c:numCache>
                <c:formatCode>_(* #,##0_);_(* \(#,##0\);_(* "-"_);_(@_)</c:formatCode>
                <c:ptCount val="20"/>
                <c:pt idx="0">
                  <c:v>1073250</c:v>
                </c:pt>
                <c:pt idx="1">
                  <c:v>1108750</c:v>
                </c:pt>
                <c:pt idx="2">
                  <c:v>1145250</c:v>
                </c:pt>
                <c:pt idx="3">
                  <c:v>1189000</c:v>
                </c:pt>
                <c:pt idx="4">
                  <c:v>1232500</c:v>
                </c:pt>
                <c:pt idx="5">
                  <c:v>1382000</c:v>
                </c:pt>
                <c:pt idx="6">
                  <c:v>1438750</c:v>
                </c:pt>
                <c:pt idx="7">
                  <c:v>1493750</c:v>
                </c:pt>
                <c:pt idx="8">
                  <c:v>1550000</c:v>
                </c:pt>
                <c:pt idx="9">
                  <c:v>1608750</c:v>
                </c:pt>
                <c:pt idx="10">
                  <c:v>1670000</c:v>
                </c:pt>
                <c:pt idx="11">
                  <c:v>1732500</c:v>
                </c:pt>
                <c:pt idx="12">
                  <c:v>1777500</c:v>
                </c:pt>
                <c:pt idx="13">
                  <c:v>661250</c:v>
                </c:pt>
                <c:pt idx="14">
                  <c:v>248750</c:v>
                </c:pt>
                <c:pt idx="15">
                  <c:v>263750</c:v>
                </c:pt>
                <c:pt idx="16">
                  <c:v>280000</c:v>
                </c:pt>
                <c:pt idx="17">
                  <c:v>185000</c:v>
                </c:pt>
                <c:pt idx="18">
                  <c:v>197500</c:v>
                </c:pt>
                <c:pt idx="19">
                  <c:v>207500</c:v>
                </c:pt>
              </c:numCache>
            </c:numRef>
          </c:val>
          <c:extLst>
            <c:ext xmlns:c16="http://schemas.microsoft.com/office/drawing/2014/chart" uri="{C3380CC4-5D6E-409C-BE32-E72D297353CC}">
              <c16:uniqueId val="{00000000-60C7-43A3-BA72-1E1C2373AF81}"/>
            </c:ext>
          </c:extLst>
        </c:ser>
        <c:ser>
          <c:idx val="1"/>
          <c:order val="1"/>
          <c:tx>
            <c:strRef>
              <c:f>'Utility Supported Debt'!$M$5</c:f>
              <c:strCache>
                <c:ptCount val="1"/>
                <c:pt idx="0">
                  <c:v>Interest</c:v>
                </c:pt>
              </c:strCache>
            </c:strRef>
          </c:tx>
          <c:spPr>
            <a:solidFill>
              <a:srgbClr val="00B0F0"/>
            </a:solidFill>
            <a:ln>
              <a:noFill/>
            </a:ln>
            <a:effectLst/>
            <a:scene3d>
              <a:camera prst="orthographicFront"/>
              <a:lightRig rig="threePt" dir="t"/>
            </a:scene3d>
            <a:sp3d>
              <a:bevelT/>
            </a:sp3d>
          </c:spPr>
          <c:invertIfNegative val="0"/>
          <c:cat>
            <c:numRef>
              <c:f>'Utility Supported Debt'!$K$6:$K$25</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'Utility Supported Debt'!$M$6:$M$25</c:f>
              <c:numCache>
                <c:formatCode>_(* #,##0_);_(* \(#,##0\);_(* "-"_);_(@_)</c:formatCode>
                <c:ptCount val="20"/>
                <c:pt idx="0">
                  <c:v>872931.56</c:v>
                </c:pt>
                <c:pt idx="1">
                  <c:v>835921.94000000006</c:v>
                </c:pt>
                <c:pt idx="2">
                  <c:v>796425.25</c:v>
                </c:pt>
                <c:pt idx="3">
                  <c:v>754469.93</c:v>
                </c:pt>
                <c:pt idx="4">
                  <c:v>710460.87000000011</c:v>
                </c:pt>
                <c:pt idx="5">
                  <c:v>560619.01</c:v>
                </c:pt>
                <c:pt idx="6">
                  <c:v>505139.56</c:v>
                </c:pt>
                <c:pt idx="7">
                  <c:v>451567.12</c:v>
                </c:pt>
                <c:pt idx="8">
                  <c:v>392372.69</c:v>
                </c:pt>
                <c:pt idx="9">
                  <c:v>334299.51</c:v>
                </c:pt>
                <c:pt idx="10">
                  <c:v>273766.88</c:v>
                </c:pt>
                <c:pt idx="11">
                  <c:v>210852.76</c:v>
                </c:pt>
                <c:pt idx="12">
                  <c:v>145841.51</c:v>
                </c:pt>
                <c:pt idx="13">
                  <c:v>98546.26</c:v>
                </c:pt>
                <c:pt idx="14">
                  <c:v>77134.27</c:v>
                </c:pt>
                <c:pt idx="15">
                  <c:v>62764.01</c:v>
                </c:pt>
                <c:pt idx="16">
                  <c:v>47499.64</c:v>
                </c:pt>
                <c:pt idx="17">
                  <c:v>34397</c:v>
                </c:pt>
                <c:pt idx="18">
                  <c:v>23611.5</c:v>
                </c:pt>
                <c:pt idx="19">
                  <c:v>12097.26</c:v>
                </c:pt>
              </c:numCache>
            </c:numRef>
          </c:val>
          <c:extLst>
            <c:ext xmlns:c16="http://schemas.microsoft.com/office/drawing/2014/chart" uri="{C3380CC4-5D6E-409C-BE32-E72D297353CC}">
              <c16:uniqueId val="{00000001-60C7-43A3-BA72-1E1C2373AF81}"/>
            </c:ext>
          </c:extLst>
        </c:ser>
        <c:dLbls>
          <c:showLegendKey val="0"/>
          <c:showVal val="0"/>
          <c:showCatName val="0"/>
          <c:showSerName val="0"/>
          <c:showPercent val="0"/>
          <c:showBubbleSize val="0"/>
        </c:dLbls>
        <c:gapWidth val="84"/>
        <c:overlap val="100"/>
        <c:axId val="1864180815"/>
        <c:axId val="2003480495"/>
      </c:barChart>
      <c:catAx>
        <c:axId val="1864180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34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03480495"/>
        <c:crosses val="autoZero"/>
        <c:auto val="1"/>
        <c:lblAlgn val="ctr"/>
        <c:lblOffset val="100"/>
        <c:noMultiLvlLbl val="0"/>
      </c:catAx>
      <c:valAx>
        <c:axId val="2003480495"/>
        <c:scaling>
          <c:orientation val="minMax"/>
          <c:max val="20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4180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'Outstanding Debt CDC'!$L$5</c:f>
              <c:strCache>
                <c:ptCount val="1"/>
                <c:pt idx="0">
                  <c:v>Principal</c:v>
                </c:pt>
              </c:strCache>
            </c:strRef>
          </c:tx>
          <c:spPr>
            <a:solidFill>
              <a:srgbClr val="00FF00"/>
            </a:solidFill>
            <a:ln>
              <a:noFill/>
            </a:ln>
            <a:effectLst/>
            <a:scene3d>
              <a:camera prst="orthographicFront"/>
              <a:lightRig rig="threePt" dir="t"/>
            </a:scene3d>
            <a:sp3d>
              <a:bevelT/>
            </a:sp3d>
          </c:spPr>
          <c:invertIfNegative val="0"/>
          <c:cat>
            <c:numRef>
              <c:f>'Outstanding Debt CDC'!$K$6:$K$22</c:f>
              <c:numCache>
                <c:formatCode>General</c:formatCode>
                <c:ptCount val="1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numCache>
            </c:numRef>
          </c:cat>
          <c:val>
            <c:numRef>
              <c:f>'Outstanding Debt CDC'!$L$6:$L$22</c:f>
              <c:numCache>
                <c:formatCode>_(* #,##0_);_(* \(#,##0\);_(* "-"_);_(@_)</c:formatCode>
                <c:ptCount val="17"/>
                <c:pt idx="0">
                  <c:v>225000</c:v>
                </c:pt>
                <c:pt idx="1">
                  <c:v>160000</c:v>
                </c:pt>
                <c:pt idx="2">
                  <c:v>100000</c:v>
                </c:pt>
                <c:pt idx="3">
                  <c:v>115000</c:v>
                </c:pt>
                <c:pt idx="4">
                  <c:v>135000</c:v>
                </c:pt>
                <c:pt idx="5">
                  <c:v>150000</c:v>
                </c:pt>
                <c:pt idx="6">
                  <c:v>170000</c:v>
                </c:pt>
                <c:pt idx="7">
                  <c:v>190000</c:v>
                </c:pt>
                <c:pt idx="8">
                  <c:v>210000</c:v>
                </c:pt>
                <c:pt idx="9">
                  <c:v>235000</c:v>
                </c:pt>
                <c:pt idx="10">
                  <c:v>260000</c:v>
                </c:pt>
                <c:pt idx="11">
                  <c:v>285000</c:v>
                </c:pt>
                <c:pt idx="12">
                  <c:v>115000</c:v>
                </c:pt>
                <c:pt idx="13">
                  <c:v>120000</c:v>
                </c:pt>
                <c:pt idx="14">
                  <c:v>125000</c:v>
                </c:pt>
                <c:pt idx="15">
                  <c:v>135000</c:v>
                </c:pt>
                <c:pt idx="16">
                  <c:v>140000</c:v>
                </c:pt>
              </c:numCache>
            </c:numRef>
          </c:val>
          <c:extLst>
            <c:ext xmlns:c16="http://schemas.microsoft.com/office/drawing/2014/chart" uri="{C3380CC4-5D6E-409C-BE32-E72D297353CC}">
              <c16:uniqueId val="{00000000-CCC0-4BF8-B839-897E7CB89406}"/>
            </c:ext>
          </c:extLst>
        </c:ser>
        <c:ser>
          <c:idx val="1"/>
          <c:order val="1"/>
          <c:tx>
            <c:strRef>
              <c:f>'Outstanding Debt CDC'!$M$5</c:f>
              <c:strCache>
                <c:ptCount val="1"/>
                <c:pt idx="0">
                  <c:v>Interest</c:v>
                </c:pt>
              </c:strCache>
            </c:strRef>
          </c:tx>
          <c:spPr>
            <a:solidFill>
              <a:srgbClr val="00B0F0"/>
            </a:solidFill>
            <a:ln>
              <a:noFill/>
            </a:ln>
            <a:effectLst/>
            <a:scene3d>
              <a:camera prst="orthographicFront"/>
              <a:lightRig rig="threePt" dir="t"/>
            </a:scene3d>
            <a:sp3d>
              <a:bevelT/>
            </a:sp3d>
          </c:spPr>
          <c:invertIfNegative val="0"/>
          <c:cat>
            <c:numRef>
              <c:f>'Outstanding Debt CDC'!$K$6:$K$22</c:f>
              <c:numCache>
                <c:formatCode>General</c:formatCode>
                <c:ptCount val="1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numCache>
            </c:numRef>
          </c:cat>
          <c:val>
            <c:numRef>
              <c:f>'Outstanding Debt CDC'!$M$6:$M$22</c:f>
              <c:numCache>
                <c:formatCode>_(* #,##0_);_(* \(#,##0\);_(* "-"_);_(@_)</c:formatCode>
                <c:ptCount val="17"/>
                <c:pt idx="0">
                  <c:v>104250</c:v>
                </c:pt>
                <c:pt idx="1">
                  <c:v>167462.5</c:v>
                </c:pt>
                <c:pt idx="2">
                  <c:v>226660</c:v>
                </c:pt>
                <c:pt idx="3">
                  <c:v>211080</c:v>
                </c:pt>
                <c:pt idx="4">
                  <c:v>194237.5</c:v>
                </c:pt>
                <c:pt idx="5">
                  <c:v>176405</c:v>
                </c:pt>
                <c:pt idx="6">
                  <c:v>157582</c:v>
                </c:pt>
                <c:pt idx="7">
                  <c:v>137395</c:v>
                </c:pt>
                <c:pt idx="8">
                  <c:v>115842.5</c:v>
                </c:pt>
                <c:pt idx="9">
                  <c:v>92743.75</c:v>
                </c:pt>
                <c:pt idx="10">
                  <c:v>67981.25</c:v>
                </c:pt>
                <c:pt idx="11">
                  <c:v>41887.5</c:v>
                </c:pt>
                <c:pt idx="12">
                  <c:v>25987.5</c:v>
                </c:pt>
                <c:pt idx="13">
                  <c:v>20700</c:v>
                </c:pt>
                <c:pt idx="14">
                  <c:v>15187.5</c:v>
                </c:pt>
                <c:pt idx="15">
                  <c:v>9337.5</c:v>
                </c:pt>
                <c:pt idx="16">
                  <c:v>3150</c:v>
                </c:pt>
              </c:numCache>
            </c:numRef>
          </c:val>
          <c:extLst>
            <c:ext xmlns:c16="http://schemas.microsoft.com/office/drawing/2014/chart" uri="{C3380CC4-5D6E-409C-BE32-E72D297353CC}">
              <c16:uniqueId val="{00000001-CCC0-4BF8-B839-897E7CB89406}"/>
            </c:ext>
          </c:extLst>
        </c:ser>
        <c:dLbls>
          <c:showLegendKey val="0"/>
          <c:showVal val="0"/>
          <c:showCatName val="0"/>
          <c:showSerName val="0"/>
          <c:showPercent val="0"/>
          <c:showBubbleSize val="0"/>
        </c:dLbls>
        <c:gapWidth val="84"/>
        <c:overlap val="100"/>
        <c:axId val="1864180815"/>
        <c:axId val="2003480495"/>
      </c:barChart>
      <c:catAx>
        <c:axId val="1864180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34000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03480495"/>
        <c:crosses val="autoZero"/>
        <c:auto val="1"/>
        <c:lblAlgn val="ctr"/>
        <c:lblOffset val="100"/>
        <c:noMultiLvlLbl val="0"/>
      </c:catAx>
      <c:valAx>
        <c:axId val="20034804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4180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0</xdr:rowOff>
    </xdr:from>
    <xdr:to>
      <xdr:col>8</xdr:col>
      <xdr:colOff>968374</xdr:colOff>
      <xdr:row>48</xdr:row>
      <xdr:rowOff>79375</xdr:rowOff>
    </xdr:to>
    <xdr:graphicFrame macro="">
      <xdr:nvGraphicFramePr>
        <xdr:cNvPr id="2" name="Chart 1">
          <a:extLst>
            <a:ext uri="{FF2B5EF4-FFF2-40B4-BE49-F238E27FC236}">
              <a16:creationId xmlns:a16="http://schemas.microsoft.com/office/drawing/2014/main" id="{F513FAC0-7D7A-4365-BFDE-F4996B617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171449</xdr:colOff>
      <xdr:row>27</xdr:row>
      <xdr:rowOff>57150</xdr:rowOff>
    </xdr:from>
    <xdr:to>
      <xdr:col>8</xdr:col>
      <xdr:colOff>914399</xdr:colOff>
      <xdr:row>46</xdr:row>
      <xdr:rowOff>142875</xdr:rowOff>
    </xdr:to>
    <xdr:graphicFrame macro="">
      <xdr:nvGraphicFramePr>
        <xdr:cNvPr id="3" name="Chart 2">
          <a:extLst>
            <a:ext uri="{FF2B5EF4-FFF2-40B4-BE49-F238E27FC236}">
              <a16:creationId xmlns:a16="http://schemas.microsoft.com/office/drawing/2014/main" id="{3F9F4B7D-B6D0-4385-81E9-27759DC6EE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79375</xdr:rowOff>
    </xdr:from>
    <xdr:to>
      <xdr:col>8</xdr:col>
      <xdr:colOff>968374</xdr:colOff>
      <xdr:row>46</xdr:row>
      <xdr:rowOff>0</xdr:rowOff>
    </xdr:to>
    <xdr:graphicFrame macro="">
      <xdr:nvGraphicFramePr>
        <xdr:cNvPr id="2" name="Chart 1">
          <a:extLst>
            <a:ext uri="{FF2B5EF4-FFF2-40B4-BE49-F238E27FC236}">
              <a16:creationId xmlns:a16="http://schemas.microsoft.com/office/drawing/2014/main" id="{016947D7-9396-4216-9A45-91DE6DAC3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FD14B-ECE9-4891-BD80-504E34D5C931}">
  <sheetPr codeName="Sheet22">
    <tabColor theme="8"/>
  </sheetPr>
  <dimension ref="A1:Q49"/>
  <sheetViews>
    <sheetView zoomScaleNormal="100" workbookViewId="0">
      <selection activeCell="E7" sqref="E7"/>
    </sheetView>
  </sheetViews>
  <sheetFormatPr defaultRowHeight="15" x14ac:dyDescent="0.25"/>
  <cols>
    <col min="1" max="1" width="2.7109375" customWidth="1"/>
    <col min="2" max="2" width="34.7109375" customWidth="1"/>
    <col min="3" max="6" width="14.42578125" customWidth="1"/>
    <col min="7" max="8" width="8.85546875" style="11"/>
    <col min="9" max="9" width="9.7109375" style="11" bestFit="1" customWidth="1"/>
    <col min="10" max="17" width="8.85546875" style="11"/>
  </cols>
  <sheetData>
    <row r="1" spans="1:17" x14ac:dyDescent="0.25">
      <c r="A1" s="71" t="s">
        <v>0</v>
      </c>
      <c r="B1" s="71"/>
      <c r="C1" s="71"/>
      <c r="D1" s="71"/>
      <c r="E1" s="71"/>
      <c r="F1" s="71"/>
    </row>
    <row r="2" spans="1:17" ht="15.75" customHeight="1" x14ac:dyDescent="0.25">
      <c r="A2" s="71" t="s">
        <v>30</v>
      </c>
      <c r="B2" s="71"/>
      <c r="C2" s="71"/>
      <c r="D2" s="71"/>
      <c r="E2" s="71"/>
      <c r="F2" s="71"/>
      <c r="G2" s="12"/>
      <c r="H2" s="12"/>
      <c r="I2" s="12"/>
      <c r="J2" s="12"/>
      <c r="K2" s="12"/>
      <c r="L2" s="12"/>
      <c r="M2" s="12"/>
      <c r="N2" s="12"/>
      <c r="O2" s="12"/>
      <c r="P2" s="12"/>
      <c r="Q2" s="12"/>
    </row>
    <row r="3" spans="1:17" x14ac:dyDescent="0.25">
      <c r="A3" s="71" t="e">
        <f>#REF!</f>
        <v>#REF!</v>
      </c>
      <c r="B3" s="71"/>
      <c r="C3" s="71"/>
      <c r="D3" s="71"/>
      <c r="E3" s="71"/>
      <c r="F3" s="71"/>
    </row>
    <row r="4" spans="1:17" s="13" customFormat="1" ht="12.75" x14ac:dyDescent="0.2">
      <c r="A4" s="5"/>
      <c r="B4" s="5"/>
      <c r="C4" s="7" t="e">
        <f>#REF!</f>
        <v>#REF!</v>
      </c>
      <c r="D4" s="7" t="e">
        <f>#REF!</f>
        <v>#REF!</v>
      </c>
      <c r="E4" s="7" t="e">
        <f>#REF!</f>
        <v>#REF!</v>
      </c>
      <c r="F4" s="7" t="e">
        <f>#REF!</f>
        <v>#REF!</v>
      </c>
      <c r="G4" s="18"/>
      <c r="H4" s="18"/>
      <c r="I4" s="18"/>
      <c r="J4" s="18"/>
      <c r="K4" s="18"/>
      <c r="L4" s="18"/>
      <c r="M4" s="18"/>
      <c r="N4" s="18"/>
      <c r="O4" s="18"/>
      <c r="P4" s="18"/>
      <c r="Q4" s="18"/>
    </row>
    <row r="5" spans="1:17" s="13" customFormat="1" ht="15.75" customHeight="1" x14ac:dyDescent="0.2">
      <c r="A5" s="5"/>
      <c r="B5" s="5"/>
      <c r="C5" s="9" t="e">
        <f>#REF!</f>
        <v>#REF!</v>
      </c>
      <c r="D5" s="9" t="e">
        <f>#REF!</f>
        <v>#REF!</v>
      </c>
      <c r="E5" s="9" t="e">
        <f>#REF!</f>
        <v>#REF!</v>
      </c>
      <c r="F5" s="9" t="e">
        <f>#REF!</f>
        <v>#REF!</v>
      </c>
      <c r="G5" s="18"/>
      <c r="H5" s="18"/>
      <c r="I5" s="18"/>
      <c r="J5" s="18"/>
      <c r="K5" s="18"/>
      <c r="L5" s="18"/>
      <c r="M5" s="18"/>
      <c r="N5" s="18"/>
      <c r="O5" s="18"/>
      <c r="P5" s="18"/>
      <c r="Q5" s="18"/>
    </row>
    <row r="6" spans="1:17" s="13" customFormat="1" ht="15.75" customHeight="1" x14ac:dyDescent="0.2">
      <c r="A6" s="5"/>
      <c r="B6" s="5"/>
      <c r="C6" s="8"/>
      <c r="D6" s="8"/>
      <c r="E6" s="8"/>
      <c r="F6" s="8"/>
      <c r="G6" s="18"/>
      <c r="H6" s="18"/>
      <c r="I6" s="18"/>
      <c r="J6" s="18"/>
      <c r="K6" s="18"/>
      <c r="L6" s="18"/>
      <c r="M6" s="18"/>
      <c r="N6" s="18"/>
      <c r="O6" s="18"/>
      <c r="P6" s="18"/>
      <c r="Q6" s="18"/>
    </row>
    <row r="7" spans="1:17" s="13" customFormat="1" ht="12.75" x14ac:dyDescent="0.2">
      <c r="A7" s="18" t="s">
        <v>2</v>
      </c>
      <c r="B7" s="1"/>
      <c r="C7" s="22" t="e">
        <f>#REF!+#REF!+#REF!+#REF!</f>
        <v>#REF!</v>
      </c>
      <c r="D7" s="22" t="e">
        <f>#REF!+#REF!+#REF!+#REF!</f>
        <v>#REF!</v>
      </c>
      <c r="E7" s="22" t="e">
        <f>#REF!+#REF!+#REF!+#REF!</f>
        <v>#REF!</v>
      </c>
      <c r="F7" s="22" t="e">
        <f>#REF!+#REF!+#REF!+#REF!</f>
        <v>#REF!</v>
      </c>
      <c r="G7" s="18"/>
      <c r="H7" s="18"/>
      <c r="I7" s="18"/>
      <c r="J7" s="18"/>
      <c r="K7" s="18"/>
      <c r="L7" s="18"/>
      <c r="M7" s="18"/>
      <c r="N7" s="18"/>
      <c r="O7" s="18"/>
      <c r="P7" s="18"/>
      <c r="Q7" s="18"/>
    </row>
    <row r="8" spans="1:17" s="13" customFormat="1" ht="12.75" x14ac:dyDescent="0.2">
      <c r="A8" s="18"/>
      <c r="C8" s="22"/>
      <c r="D8" s="22"/>
      <c r="E8" s="22"/>
      <c r="F8" s="22"/>
      <c r="G8" s="18"/>
      <c r="H8" s="18"/>
      <c r="I8" s="18"/>
      <c r="J8" s="18"/>
      <c r="K8" s="18"/>
      <c r="L8" s="18"/>
      <c r="M8" s="18"/>
      <c r="N8" s="18"/>
      <c r="O8" s="18"/>
      <c r="P8" s="18"/>
      <c r="Q8" s="18"/>
    </row>
    <row r="9" spans="1:17" s="13" customFormat="1" ht="12.75" x14ac:dyDescent="0.2">
      <c r="A9" s="18" t="s">
        <v>3</v>
      </c>
      <c r="B9" s="3"/>
      <c r="C9" s="8"/>
      <c r="D9" s="8"/>
      <c r="E9" s="8"/>
      <c r="F9" s="8"/>
      <c r="G9" s="18"/>
      <c r="H9" s="18"/>
      <c r="I9" s="18"/>
      <c r="J9" s="18"/>
      <c r="K9" s="18"/>
      <c r="L9" s="18"/>
      <c r="M9" s="18"/>
      <c r="N9" s="18"/>
      <c r="O9" s="18"/>
      <c r="P9" s="18"/>
      <c r="Q9" s="18"/>
    </row>
    <row r="10" spans="1:17" s="13" customFormat="1" ht="12.75" x14ac:dyDescent="0.2">
      <c r="A10" s="18"/>
      <c r="B10" s="5" t="s">
        <v>12</v>
      </c>
      <c r="C10" s="21" t="e">
        <f>#REF!+#REF!+#REF!+#REF!</f>
        <v>#REF!</v>
      </c>
      <c r="D10" s="21" t="e">
        <f>#REF!+#REF!+#REF!+#REF!</f>
        <v>#REF!</v>
      </c>
      <c r="E10" s="21" t="e">
        <f>#REF!+#REF!+#REF!+#REF!</f>
        <v>#REF!</v>
      </c>
      <c r="F10" s="21" t="e">
        <f>#REF!+#REF!+#REF!+#REF!</f>
        <v>#REF!</v>
      </c>
      <c r="G10" s="18"/>
      <c r="H10" s="18"/>
      <c r="I10" s="18"/>
      <c r="J10" s="18"/>
      <c r="K10" s="18"/>
      <c r="L10" s="18"/>
      <c r="M10" s="18"/>
      <c r="N10" s="18"/>
      <c r="O10" s="18"/>
      <c r="P10" s="18"/>
      <c r="Q10" s="18"/>
    </row>
    <row r="11" spans="1:17" s="13" customFormat="1" ht="12.75" x14ac:dyDescent="0.2">
      <c r="A11" s="18"/>
      <c r="B11" s="5" t="s">
        <v>17</v>
      </c>
      <c r="C11" s="6" t="e">
        <f>#REF!+#REF!+#REF!+#REF!</f>
        <v>#REF!</v>
      </c>
      <c r="D11" s="6" t="e">
        <f>#REF!+#REF!+#REF!+#REF!</f>
        <v>#REF!</v>
      </c>
      <c r="E11" s="6" t="e">
        <f>#REF!+#REF!+#REF!+#REF!</f>
        <v>#REF!</v>
      </c>
      <c r="F11" s="6" t="e">
        <f>#REF!+#REF!+#REF!+#REF!</f>
        <v>#REF!</v>
      </c>
      <c r="G11" s="18"/>
      <c r="H11" s="18"/>
      <c r="I11" s="18"/>
      <c r="J11" s="18"/>
      <c r="K11" s="18"/>
      <c r="L11" s="18"/>
      <c r="M11" s="18"/>
      <c r="N11" s="18"/>
      <c r="O11" s="18"/>
      <c r="P11" s="18"/>
      <c r="Q11" s="18"/>
    </row>
    <row r="12" spans="1:17" s="13" customFormat="1" ht="12.75" x14ac:dyDescent="0.2">
      <c r="A12" s="18"/>
      <c r="B12" s="5" t="s">
        <v>13</v>
      </c>
      <c r="C12" s="6" t="e">
        <f>#REF!+#REF!+#REF!+#REF!</f>
        <v>#REF!</v>
      </c>
      <c r="D12" s="6" t="e">
        <f>#REF!+#REF!+#REF!+#REF!</f>
        <v>#REF!</v>
      </c>
      <c r="E12" s="6" t="e">
        <f>#REF!+#REF!+#REF!+#REF!</f>
        <v>#REF!</v>
      </c>
      <c r="F12" s="6" t="e">
        <f>#REF!+#REF!+#REF!+#REF!</f>
        <v>#REF!</v>
      </c>
      <c r="G12" s="18"/>
      <c r="H12" s="18"/>
      <c r="I12" s="18"/>
      <c r="J12" s="18"/>
      <c r="K12" s="18"/>
      <c r="L12" s="18"/>
      <c r="M12" s="18"/>
      <c r="N12" s="18"/>
      <c r="O12" s="18"/>
      <c r="P12" s="18"/>
      <c r="Q12" s="18"/>
    </row>
    <row r="13" spans="1:17" s="13" customFormat="1" ht="12.75" x14ac:dyDescent="0.2">
      <c r="A13" s="18"/>
      <c r="B13" s="5" t="s">
        <v>9</v>
      </c>
      <c r="C13" s="6" t="e">
        <f>#REF!+#REF!+#REF!+#REF!</f>
        <v>#REF!</v>
      </c>
      <c r="D13" s="6" t="e">
        <f>#REF!+#REF!+#REF!+#REF!</f>
        <v>#REF!</v>
      </c>
      <c r="E13" s="6" t="e">
        <f>#REF!+#REF!+#REF!+#REF!</f>
        <v>#REF!</v>
      </c>
      <c r="F13" s="6" t="e">
        <f>#REF!+#REF!+#REF!+#REF!</f>
        <v>#REF!</v>
      </c>
      <c r="G13" s="18"/>
      <c r="H13" s="18"/>
      <c r="I13" s="18"/>
      <c r="J13" s="18"/>
      <c r="K13" s="18"/>
      <c r="L13" s="18"/>
      <c r="M13" s="18"/>
      <c r="N13" s="18"/>
      <c r="O13" s="18"/>
      <c r="P13" s="18"/>
      <c r="Q13" s="18"/>
    </row>
    <row r="14" spans="1:17" s="13" customFormat="1" ht="12.75" x14ac:dyDescent="0.2">
      <c r="A14" s="18"/>
      <c r="B14" s="5" t="s">
        <v>14</v>
      </c>
      <c r="C14" s="6" t="e">
        <f>#REF!+#REF!+#REF!+#REF!</f>
        <v>#REF!</v>
      </c>
      <c r="D14" s="6" t="e">
        <f>#REF!+#REF!+#REF!+#REF!</f>
        <v>#REF!</v>
      </c>
      <c r="E14" s="6" t="e">
        <f>#REF!+#REF!+#REF!+#REF!</f>
        <v>#REF!</v>
      </c>
      <c r="F14" s="6" t="e">
        <f>#REF!+#REF!+#REF!+#REF!</f>
        <v>#REF!</v>
      </c>
      <c r="G14" s="18"/>
      <c r="H14" s="18"/>
      <c r="I14" s="18"/>
      <c r="J14" s="18"/>
      <c r="K14" s="18"/>
      <c r="L14" s="18"/>
      <c r="M14" s="18"/>
      <c r="N14" s="18"/>
      <c r="O14" s="18"/>
      <c r="P14" s="18"/>
      <c r="Q14" s="18"/>
    </row>
    <row r="15" spans="1:17" s="13" customFormat="1" ht="12.75" x14ac:dyDescent="0.2">
      <c r="A15" s="18"/>
      <c r="B15" s="5" t="s">
        <v>16</v>
      </c>
      <c r="C15" s="6" t="e">
        <f>#REF!+#REF!+#REF!+#REF!</f>
        <v>#REF!</v>
      </c>
      <c r="D15" s="6" t="e">
        <f>#REF!+#REF!+#REF!+#REF!</f>
        <v>#REF!</v>
      </c>
      <c r="E15" s="6" t="e">
        <f>#REF!+#REF!+#REF!+#REF!</f>
        <v>#REF!</v>
      </c>
      <c r="F15" s="6" t="e">
        <f>#REF!+#REF!+#REF!+#REF!</f>
        <v>#REF!</v>
      </c>
      <c r="G15" s="18"/>
      <c r="H15" s="18"/>
      <c r="I15" s="18"/>
      <c r="J15" s="18"/>
      <c r="K15" s="18"/>
      <c r="L15" s="18"/>
      <c r="M15" s="18"/>
      <c r="N15" s="18"/>
      <c r="O15" s="18"/>
      <c r="P15" s="18"/>
      <c r="Q15" s="18"/>
    </row>
    <row r="16" spans="1:17" s="13" customFormat="1" ht="12.75" x14ac:dyDescent="0.2">
      <c r="A16" s="18"/>
      <c r="B16" s="5" t="s">
        <v>10</v>
      </c>
      <c r="C16" s="6" t="e">
        <f>#REF!+#REF!+#REF!+#REF!</f>
        <v>#REF!</v>
      </c>
      <c r="D16" s="6" t="e">
        <f>#REF!+#REF!+#REF!+#REF!</f>
        <v>#REF!</v>
      </c>
      <c r="E16" s="6" t="e">
        <f>#REF!+#REF!+#REF!+#REF!</f>
        <v>#REF!</v>
      </c>
      <c r="F16" s="6" t="e">
        <f>#REF!+#REF!+#REF!+#REF!</f>
        <v>#REF!</v>
      </c>
      <c r="G16" s="26"/>
      <c r="H16" s="26"/>
      <c r="I16" s="18"/>
      <c r="J16" s="18"/>
      <c r="K16" s="18"/>
      <c r="L16" s="18"/>
      <c r="M16" s="18"/>
      <c r="N16" s="18"/>
      <c r="O16" s="18"/>
      <c r="P16" s="18"/>
      <c r="Q16" s="18"/>
    </row>
    <row r="17" spans="1:17" s="13" customFormat="1" ht="12.75" x14ac:dyDescent="0.2">
      <c r="A17" s="18"/>
      <c r="B17" s="5" t="s">
        <v>11</v>
      </c>
      <c r="C17" s="6" t="e">
        <f>#REF!+#REF!+#REF!+#REF!</f>
        <v>#REF!</v>
      </c>
      <c r="D17" s="6" t="e">
        <f>#REF!+#REF!+#REF!+#REF!</f>
        <v>#REF!</v>
      </c>
      <c r="E17" s="6" t="e">
        <f>#REF!+#REF!+#REF!+#REF!</f>
        <v>#REF!</v>
      </c>
      <c r="F17" s="6" t="e">
        <f>#REF!+#REF!+#REF!+#REF!</f>
        <v>#REF!</v>
      </c>
      <c r="G17" s="18"/>
      <c r="H17" s="18"/>
      <c r="I17" s="18"/>
      <c r="J17" s="18"/>
      <c r="K17" s="18"/>
      <c r="L17" s="18"/>
      <c r="M17" s="18"/>
      <c r="N17" s="18"/>
      <c r="O17" s="18"/>
      <c r="P17" s="18"/>
      <c r="Q17" s="18"/>
    </row>
    <row r="18" spans="1:17" s="13" customFormat="1" ht="12.75" x14ac:dyDescent="0.2">
      <c r="A18" s="18"/>
      <c r="B18" s="5" t="s">
        <v>15</v>
      </c>
      <c r="C18" s="6" t="e">
        <f>#REF!+#REF!+#REF!+#REF!</f>
        <v>#REF!</v>
      </c>
      <c r="D18" s="6" t="e">
        <f>#REF!+#REF!+#REF!+#REF!</f>
        <v>#REF!</v>
      </c>
      <c r="E18" s="6" t="e">
        <f>#REF!+#REF!+#REF!+#REF!</f>
        <v>#REF!</v>
      </c>
      <c r="F18" s="6" t="e">
        <f>#REF!+#REF!+#REF!+#REF!</f>
        <v>#REF!</v>
      </c>
      <c r="G18" s="18"/>
      <c r="H18" s="18"/>
      <c r="I18" s="18"/>
      <c r="J18" s="18"/>
      <c r="K18" s="18"/>
      <c r="L18" s="18"/>
      <c r="M18" s="18"/>
      <c r="N18" s="18"/>
      <c r="O18" s="18"/>
      <c r="P18" s="18"/>
      <c r="Q18" s="18"/>
    </row>
    <row r="19" spans="1:17" s="13" customFormat="1" ht="12.75" x14ac:dyDescent="0.2">
      <c r="A19" s="18" t="s">
        <v>26</v>
      </c>
      <c r="B19" s="5"/>
      <c r="C19" s="23" t="e">
        <f>SUM(C10:C18)</f>
        <v>#REF!</v>
      </c>
      <c r="D19" s="23" t="e">
        <f>SUM(D10:D18)</f>
        <v>#REF!</v>
      </c>
      <c r="E19" s="23" t="e">
        <f>SUM(E10:E18)</f>
        <v>#REF!</v>
      </c>
      <c r="F19" s="23" t="e">
        <f>SUM(F10:F18)</f>
        <v>#REF!</v>
      </c>
      <c r="G19" s="18"/>
      <c r="H19" s="18"/>
      <c r="I19" s="18"/>
      <c r="J19" s="18"/>
      <c r="K19" s="18"/>
      <c r="L19" s="18"/>
      <c r="M19" s="18"/>
      <c r="N19" s="18"/>
      <c r="O19" s="18"/>
      <c r="P19" s="18"/>
      <c r="Q19" s="18"/>
    </row>
    <row r="20" spans="1:17" s="13" customFormat="1" ht="12.75" x14ac:dyDescent="0.2">
      <c r="A20" s="18"/>
      <c r="B20" s="5"/>
      <c r="C20" s="6"/>
      <c r="D20" s="6"/>
      <c r="E20" s="6"/>
      <c r="F20" s="6"/>
      <c r="G20" s="18"/>
      <c r="H20" s="18"/>
      <c r="I20" s="18"/>
      <c r="J20" s="18"/>
      <c r="K20" s="18"/>
      <c r="L20" s="18"/>
      <c r="M20" s="18"/>
      <c r="N20" s="18"/>
      <c r="O20" s="18"/>
      <c r="P20" s="18"/>
      <c r="Q20" s="18"/>
    </row>
    <row r="21" spans="1:17" s="13" customFormat="1" ht="12.75" x14ac:dyDescent="0.2">
      <c r="A21" s="18" t="s">
        <v>28</v>
      </c>
      <c r="B21" s="3"/>
      <c r="C21" s="6">
        <v>0</v>
      </c>
      <c r="D21" s="6">
        <v>0</v>
      </c>
      <c r="E21" s="6">
        <v>0</v>
      </c>
      <c r="F21" s="6">
        <v>0</v>
      </c>
      <c r="G21" s="18"/>
      <c r="H21" s="18"/>
      <c r="I21" s="18"/>
      <c r="J21" s="18"/>
      <c r="K21" s="18"/>
      <c r="L21" s="18"/>
      <c r="M21" s="18"/>
      <c r="N21" s="18"/>
      <c r="O21" s="18"/>
      <c r="P21" s="18"/>
      <c r="Q21" s="18"/>
    </row>
    <row r="22" spans="1:17" s="13" customFormat="1" ht="12.75" x14ac:dyDescent="0.2">
      <c r="A22" s="18"/>
      <c r="B22" s="2"/>
      <c r="C22" s="6"/>
      <c r="D22" s="6"/>
      <c r="E22" s="6"/>
      <c r="F22" s="6"/>
      <c r="G22" s="18"/>
      <c r="H22" s="18"/>
      <c r="I22" s="18"/>
      <c r="J22" s="18"/>
      <c r="K22" s="18"/>
      <c r="L22" s="18"/>
      <c r="M22" s="18"/>
      <c r="N22" s="18"/>
      <c r="O22" s="18"/>
      <c r="P22" s="18"/>
      <c r="Q22" s="18"/>
    </row>
    <row r="23" spans="1:17" s="13" customFormat="1" ht="12.75" x14ac:dyDescent="0.2">
      <c r="A23" s="18" t="s">
        <v>4</v>
      </c>
      <c r="B23" s="5"/>
      <c r="C23" s="23" t="e">
        <f>C19+C21</f>
        <v>#REF!</v>
      </c>
      <c r="D23" s="23" t="e">
        <f>D19+D21</f>
        <v>#REF!</v>
      </c>
      <c r="E23" s="23" t="e">
        <f>E19+E21</f>
        <v>#REF!</v>
      </c>
      <c r="F23" s="23" t="e">
        <f>F19+F21</f>
        <v>#REF!</v>
      </c>
      <c r="G23" s="18"/>
      <c r="H23" s="18"/>
      <c r="I23" s="18"/>
      <c r="J23" s="18"/>
      <c r="K23" s="18"/>
      <c r="L23" s="18"/>
      <c r="M23" s="18"/>
      <c r="N23" s="18"/>
      <c r="O23" s="18"/>
      <c r="P23" s="18"/>
      <c r="Q23" s="18"/>
    </row>
    <row r="24" spans="1:17" s="13" customFormat="1" ht="12.75" x14ac:dyDescent="0.2">
      <c r="A24" s="18"/>
      <c r="B24" s="2"/>
      <c r="C24" s="6"/>
      <c r="D24" s="6"/>
      <c r="E24" s="6"/>
      <c r="F24" s="6"/>
      <c r="G24" s="18"/>
      <c r="H24" s="18"/>
      <c r="I24" s="18"/>
      <c r="J24" s="18"/>
      <c r="K24" s="18"/>
      <c r="L24" s="18"/>
      <c r="M24" s="18"/>
      <c r="N24" s="18"/>
      <c r="O24" s="18"/>
      <c r="P24" s="18"/>
      <c r="Q24" s="18"/>
    </row>
    <row r="25" spans="1:17" s="13" customFormat="1" ht="13.5" thickBot="1" x14ac:dyDescent="0.25">
      <c r="A25" s="18" t="s">
        <v>5</v>
      </c>
      <c r="B25" s="3"/>
      <c r="C25" s="10" t="e">
        <f>C7+C19+C21</f>
        <v>#REF!</v>
      </c>
      <c r="D25" s="10" t="e">
        <f>D7+D19+D21</f>
        <v>#REF!</v>
      </c>
      <c r="E25" s="10" t="e">
        <f>E7+E19+E21</f>
        <v>#REF!</v>
      </c>
      <c r="F25" s="10" t="e">
        <f>F7+F19+F21</f>
        <v>#REF!</v>
      </c>
      <c r="G25" s="18"/>
      <c r="H25" s="18"/>
      <c r="I25" s="18"/>
      <c r="J25" s="18"/>
      <c r="K25" s="18"/>
      <c r="L25" s="18"/>
      <c r="M25" s="18"/>
      <c r="N25" s="18"/>
      <c r="O25" s="18"/>
      <c r="P25" s="18"/>
      <c r="Q25" s="18"/>
    </row>
    <row r="26" spans="1:17" s="13" customFormat="1" ht="13.5" thickTop="1" x14ac:dyDescent="0.2">
      <c r="A26" s="18"/>
      <c r="C26" s="18"/>
      <c r="D26" s="18"/>
      <c r="E26" s="18"/>
      <c r="F26" s="18"/>
      <c r="G26" s="18"/>
      <c r="H26" s="18"/>
      <c r="I26" s="18"/>
      <c r="J26" s="18"/>
      <c r="K26" s="18"/>
      <c r="L26" s="18"/>
      <c r="M26" s="18"/>
      <c r="N26" s="18"/>
      <c r="O26" s="18"/>
      <c r="P26" s="18"/>
      <c r="Q26" s="18"/>
    </row>
    <row r="27" spans="1:17" s="13" customFormat="1" ht="12.75" x14ac:dyDescent="0.2">
      <c r="A27" s="18" t="s">
        <v>6</v>
      </c>
      <c r="B27" s="15"/>
      <c r="C27" s="6"/>
      <c r="D27" s="4"/>
      <c r="E27" s="6"/>
      <c r="F27" s="4"/>
      <c r="G27" s="6"/>
      <c r="H27" s="18"/>
      <c r="I27" s="18"/>
      <c r="J27" s="18"/>
      <c r="K27" s="18"/>
      <c r="L27" s="18"/>
      <c r="M27" s="18"/>
      <c r="N27" s="18"/>
      <c r="O27" s="18"/>
      <c r="P27" s="18"/>
      <c r="Q27" s="18"/>
    </row>
    <row r="28" spans="1:17" s="13" customFormat="1" ht="12.75" x14ac:dyDescent="0.2">
      <c r="A28" s="18"/>
      <c r="B28" s="5" t="s">
        <v>25</v>
      </c>
      <c r="C28" s="21" t="e">
        <f>#REF!+#REF!+#REF!+#REF!</f>
        <v>#REF!</v>
      </c>
      <c r="D28" s="21" t="e">
        <f>#REF!+#REF!+#REF!+#REF!</f>
        <v>#REF!</v>
      </c>
      <c r="E28" s="21" t="e">
        <f>#REF!+#REF!+#REF!+#REF!</f>
        <v>#REF!</v>
      </c>
      <c r="F28" s="21" t="e">
        <f>#REF!+#REF!+#REF!+#REF!</f>
        <v>#REF!</v>
      </c>
      <c r="G28" s="18"/>
      <c r="H28" s="18"/>
      <c r="I28" s="18"/>
      <c r="J28" s="18"/>
      <c r="K28" s="18"/>
      <c r="L28" s="18"/>
      <c r="M28" s="18"/>
      <c r="N28" s="18"/>
      <c r="O28" s="18"/>
      <c r="P28" s="18"/>
      <c r="Q28" s="18"/>
    </row>
    <row r="29" spans="1:17" s="13" customFormat="1" ht="12.75" x14ac:dyDescent="0.2">
      <c r="A29" s="18"/>
      <c r="B29" s="5" t="s">
        <v>18</v>
      </c>
      <c r="C29" s="6" t="e">
        <f>#REF!+#REF!+#REF!+#REF!</f>
        <v>#REF!</v>
      </c>
      <c r="D29" s="6" t="e">
        <f>#REF!+#REF!+#REF!+#REF!</f>
        <v>#REF!</v>
      </c>
      <c r="E29" s="6" t="e">
        <f>#REF!+#REF!+#REF!+#REF!</f>
        <v>#REF!</v>
      </c>
      <c r="F29" s="6" t="e">
        <f>#REF!+#REF!+#REF!+#REF!</f>
        <v>#REF!</v>
      </c>
      <c r="G29" s="18"/>
      <c r="H29" s="18"/>
      <c r="I29" s="18"/>
      <c r="J29" s="18"/>
      <c r="K29" s="18"/>
      <c r="L29" s="18"/>
      <c r="M29" s="18"/>
      <c r="N29" s="18"/>
      <c r="O29" s="18"/>
      <c r="P29" s="18"/>
      <c r="Q29" s="18"/>
    </row>
    <row r="30" spans="1:17" s="13" customFormat="1" ht="12.75" x14ac:dyDescent="0.2">
      <c r="A30" s="18"/>
      <c r="B30" s="5" t="s">
        <v>19</v>
      </c>
      <c r="C30" s="6" t="e">
        <f>#REF!+#REF!+#REF!+#REF!</f>
        <v>#REF!</v>
      </c>
      <c r="D30" s="6" t="e">
        <f>#REF!+#REF!+#REF!+#REF!</f>
        <v>#REF!</v>
      </c>
      <c r="E30" s="6" t="e">
        <f>#REF!+#REF!+#REF!+#REF!</f>
        <v>#REF!</v>
      </c>
      <c r="F30" s="6" t="e">
        <f>#REF!+#REF!+#REF!+#REF!</f>
        <v>#REF!</v>
      </c>
      <c r="G30" s="18"/>
      <c r="H30" s="18"/>
      <c r="I30" s="18"/>
      <c r="J30" s="18"/>
      <c r="K30" s="18"/>
      <c r="L30" s="18"/>
      <c r="M30" s="18"/>
      <c r="N30" s="18"/>
      <c r="O30" s="18"/>
      <c r="P30" s="18"/>
      <c r="Q30" s="18"/>
    </row>
    <row r="31" spans="1:17" s="13" customFormat="1" ht="12.75" x14ac:dyDescent="0.2">
      <c r="A31" s="18"/>
      <c r="B31" s="5" t="s">
        <v>20</v>
      </c>
      <c r="C31" s="6" t="e">
        <f>#REF!+#REF!+#REF!+#REF!</f>
        <v>#REF!</v>
      </c>
      <c r="D31" s="6" t="e">
        <f>#REF!+#REF!+#REF!+#REF!</f>
        <v>#REF!</v>
      </c>
      <c r="E31" s="6" t="e">
        <f>#REF!+#REF!+#REF!+#REF!</f>
        <v>#REF!</v>
      </c>
      <c r="F31" s="6" t="e">
        <f>#REF!+#REF!+#REF!+#REF!</f>
        <v>#REF!</v>
      </c>
      <c r="G31" s="18"/>
      <c r="H31" s="18"/>
      <c r="I31" s="18"/>
      <c r="J31" s="18"/>
      <c r="K31" s="18"/>
      <c r="L31" s="18"/>
      <c r="M31" s="18"/>
      <c r="N31" s="18"/>
      <c r="O31" s="18"/>
      <c r="P31" s="18"/>
      <c r="Q31" s="18"/>
    </row>
    <row r="32" spans="1:17" s="18" customFormat="1" ht="12.75" x14ac:dyDescent="0.2">
      <c r="B32" s="5" t="s">
        <v>21</v>
      </c>
      <c r="C32" s="6" t="e">
        <f>#REF!+#REF!+#REF!+#REF!</f>
        <v>#REF!</v>
      </c>
      <c r="D32" s="6" t="e">
        <f>#REF!+#REF!+#REF!+#REF!</f>
        <v>#REF!</v>
      </c>
      <c r="E32" s="6" t="e">
        <f>#REF!+#REF!+#REF!+#REF!</f>
        <v>#REF!</v>
      </c>
      <c r="F32" s="6" t="e">
        <f>#REF!+#REF!+#REF!+#REF!</f>
        <v>#REF!</v>
      </c>
    </row>
    <row r="33" spans="1:9" s="18" customFormat="1" ht="12.75" x14ac:dyDescent="0.2">
      <c r="B33" s="5" t="s">
        <v>1</v>
      </c>
      <c r="C33" s="6" t="e">
        <f>#REF!+#REF!+#REF!+#REF!</f>
        <v>#REF!</v>
      </c>
      <c r="D33" s="6" t="e">
        <f>#REF!+#REF!+#REF!+#REF!</f>
        <v>#REF!</v>
      </c>
      <c r="E33" s="6" t="e">
        <f>#REF!+#REF!+#REF!+#REF!</f>
        <v>#REF!</v>
      </c>
      <c r="F33" s="6" t="e">
        <f>#REF!+#REF!+#REF!+#REF!</f>
        <v>#REF!</v>
      </c>
    </row>
    <row r="34" spans="1:9" s="18" customFormat="1" ht="12.75" x14ac:dyDescent="0.2">
      <c r="B34" s="5" t="s">
        <v>22</v>
      </c>
      <c r="C34" s="6" t="e">
        <f>#REF!+#REF!+#REF!+#REF!</f>
        <v>#REF!</v>
      </c>
      <c r="D34" s="6" t="e">
        <f>#REF!+#REF!+#REF!+#REF!</f>
        <v>#REF!</v>
      </c>
      <c r="E34" s="6" t="e">
        <f>#REF!+#REF!+#REF!+#REF!</f>
        <v>#REF!</v>
      </c>
      <c r="F34" s="6" t="e">
        <f>#REF!+#REF!+#REF!+#REF!</f>
        <v>#REF!</v>
      </c>
    </row>
    <row r="35" spans="1:9" s="18" customFormat="1" ht="12.75" x14ac:dyDescent="0.2">
      <c r="A35" s="18" t="s">
        <v>27</v>
      </c>
      <c r="B35" s="15"/>
      <c r="C35" s="23" t="e">
        <f>SUM(C28:C34)</f>
        <v>#REF!</v>
      </c>
      <c r="D35" s="23" t="e">
        <f>SUM(D28:D34)</f>
        <v>#REF!</v>
      </c>
      <c r="E35" s="23" t="e">
        <f>SUM(E28:E34)</f>
        <v>#REF!</v>
      </c>
      <c r="F35" s="23" t="e">
        <f>SUM(F28:F34)</f>
        <v>#REF!</v>
      </c>
    </row>
    <row r="36" spans="1:9" s="18" customFormat="1" ht="12.75" x14ac:dyDescent="0.2">
      <c r="B36" s="15"/>
      <c r="C36" s="6"/>
      <c r="D36" s="4"/>
      <c r="E36" s="4"/>
      <c r="F36" s="4"/>
      <c r="G36" s="4"/>
    </row>
    <row r="37" spans="1:9" s="19" customFormat="1" ht="12.75" x14ac:dyDescent="0.2">
      <c r="A37" s="18" t="s">
        <v>29</v>
      </c>
      <c r="B37" s="4"/>
      <c r="C37" s="4">
        <v>0</v>
      </c>
      <c r="D37" s="4">
        <v>0</v>
      </c>
      <c r="E37" s="4">
        <v>0</v>
      </c>
      <c r="F37" s="4">
        <v>0</v>
      </c>
      <c r="G37" s="4"/>
    </row>
    <row r="38" spans="1:9" s="19" customFormat="1" ht="12.75" x14ac:dyDescent="0.2">
      <c r="A38" s="18"/>
      <c r="B38" s="4"/>
      <c r="C38" s="4"/>
      <c r="D38" s="4"/>
      <c r="E38" s="4"/>
      <c r="F38" s="4"/>
      <c r="G38" s="4"/>
    </row>
    <row r="39" spans="1:9" s="19" customFormat="1" ht="12.75" x14ac:dyDescent="0.2">
      <c r="A39" s="18" t="s">
        <v>7</v>
      </c>
      <c r="B39" s="15"/>
      <c r="C39" s="23" t="e">
        <f>C35+C37</f>
        <v>#REF!</v>
      </c>
      <c r="D39" s="23" t="e">
        <f>D35+D37</f>
        <v>#REF!</v>
      </c>
      <c r="E39" s="23" t="e">
        <f>E35+E37</f>
        <v>#REF!</v>
      </c>
      <c r="F39" s="23" t="e">
        <f>F35+F37</f>
        <v>#REF!</v>
      </c>
      <c r="G39" s="4"/>
    </row>
    <row r="40" spans="1:9" s="19" customFormat="1" ht="12.75" x14ac:dyDescent="0.2">
      <c r="A40" s="18"/>
      <c r="B40" s="4"/>
      <c r="C40" s="4"/>
      <c r="D40" s="4"/>
      <c r="E40" s="4"/>
      <c r="F40" s="4"/>
      <c r="G40" s="4"/>
    </row>
    <row r="41" spans="1:9" s="19" customFormat="1" ht="13.5" thickBot="1" x14ac:dyDescent="0.25">
      <c r="A41" s="18" t="s">
        <v>8</v>
      </c>
      <c r="B41" s="4"/>
      <c r="C41" s="24" t="e">
        <f>C25-(C35+C37)</f>
        <v>#REF!</v>
      </c>
      <c r="D41" s="24" t="e">
        <f>D25-(D35+D37)</f>
        <v>#REF!</v>
      </c>
      <c r="E41" s="24" t="e">
        <f>E25-(E35+E37)</f>
        <v>#REF!</v>
      </c>
      <c r="F41" s="24" t="e">
        <f>F25-(F35+F37)</f>
        <v>#REF!</v>
      </c>
      <c r="G41" s="4"/>
      <c r="I41" s="25"/>
    </row>
    <row r="42" spans="1:9" s="19" customFormat="1" ht="13.5" thickTop="1" x14ac:dyDescent="0.2">
      <c r="A42" s="13"/>
      <c r="B42" s="4"/>
      <c r="C42" s="4"/>
      <c r="D42" s="4"/>
      <c r="E42" s="4"/>
      <c r="F42" s="4"/>
      <c r="G42" s="4"/>
    </row>
    <row r="43" spans="1:9" s="19" customFormat="1" ht="12.75" x14ac:dyDescent="0.2">
      <c r="A43" s="14" t="s">
        <v>24</v>
      </c>
      <c r="B43" s="4"/>
      <c r="C43" s="16" t="e">
        <f>C41/C35</f>
        <v>#REF!</v>
      </c>
      <c r="D43" s="16" t="e">
        <f>D41/D35</f>
        <v>#REF!</v>
      </c>
      <c r="E43" s="16" t="e">
        <f>E41/E35</f>
        <v>#REF!</v>
      </c>
      <c r="F43" s="16" t="e">
        <f>F41/F35</f>
        <v>#REF!</v>
      </c>
      <c r="G43" s="4"/>
    </row>
    <row r="44" spans="1:9" s="19" customFormat="1" ht="12.75" x14ac:dyDescent="0.2">
      <c r="A44" s="17"/>
      <c r="B44" s="4"/>
      <c r="C44" s="4"/>
      <c r="D44" s="4"/>
      <c r="E44" s="4"/>
      <c r="F44" s="4"/>
      <c r="G44" s="4"/>
    </row>
    <row r="45" spans="1:9" s="19" customFormat="1" ht="12.75" x14ac:dyDescent="0.2">
      <c r="A45" s="17" t="s">
        <v>23</v>
      </c>
      <c r="B45" s="4"/>
      <c r="C45" s="4" t="e">
        <f>C41-(C41*0.25)</f>
        <v>#REF!</v>
      </c>
      <c r="D45" s="4" t="e">
        <f>D41-(D41*0.25)</f>
        <v>#REF!</v>
      </c>
      <c r="E45" s="4" t="e">
        <f>E41-(E41*0.25)</f>
        <v>#REF!</v>
      </c>
      <c r="F45" s="4" t="e">
        <f>F41-(F41*0.25)</f>
        <v>#REF!</v>
      </c>
      <c r="G45" s="4"/>
    </row>
    <row r="46" spans="1:9" s="19" customFormat="1" ht="12.75" x14ac:dyDescent="0.2">
      <c r="A46" s="20"/>
      <c r="B46" s="4"/>
      <c r="C46" s="4"/>
      <c r="D46" s="4"/>
      <c r="E46" s="4"/>
      <c r="F46" s="4"/>
      <c r="G46" s="4"/>
    </row>
    <row r="47" spans="1:9" s="19" customFormat="1" ht="12.75" x14ac:dyDescent="0.2">
      <c r="A47" s="17"/>
      <c r="B47" s="4"/>
      <c r="C47" s="4"/>
      <c r="D47" s="4"/>
      <c r="E47" s="4"/>
      <c r="F47" s="4"/>
      <c r="G47" s="4"/>
    </row>
    <row r="48" spans="1:9" s="19" customFormat="1" ht="12.75" x14ac:dyDescent="0.2">
      <c r="A48" s="17"/>
      <c r="B48" s="4"/>
      <c r="C48" s="4"/>
      <c r="D48" s="21"/>
      <c r="E48" s="4"/>
      <c r="F48" s="21"/>
      <c r="G48" s="4"/>
    </row>
    <row r="49" s="19" customFormat="1" ht="12.75" x14ac:dyDescent="0.2"/>
  </sheetData>
  <mergeCells count="3">
    <mergeCell ref="A1:F1"/>
    <mergeCell ref="A2:F2"/>
    <mergeCell ref="A3:F3"/>
  </mergeCells>
  <printOptions horizontalCentered="1"/>
  <pageMargins left="0.7" right="0.7"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5BE8F-A878-4D93-B682-B336689789CE}">
  <sheetPr codeName="Sheet55"/>
  <dimension ref="A1:I81"/>
  <sheetViews>
    <sheetView showGridLines="0" tabSelected="1" zoomScaleNormal="100" workbookViewId="0">
      <selection activeCell="A48" sqref="A48:XFD48"/>
    </sheetView>
  </sheetViews>
  <sheetFormatPr defaultColWidth="15.7109375" defaultRowHeight="14.25" x14ac:dyDescent="0.2"/>
  <cols>
    <col min="1" max="16384" width="15.7109375" style="27"/>
  </cols>
  <sheetData>
    <row r="1" spans="1:9" ht="15" customHeight="1" x14ac:dyDescent="0.2">
      <c r="A1" s="72" t="s">
        <v>68</v>
      </c>
      <c r="B1" s="72"/>
      <c r="C1" s="65"/>
      <c r="D1" s="65"/>
      <c r="E1" s="73" t="s">
        <v>70</v>
      </c>
      <c r="F1" s="73"/>
    </row>
    <row r="2" spans="1:9" ht="15" customHeight="1" x14ac:dyDescent="0.2"/>
    <row r="3" spans="1:9" ht="23.25" x14ac:dyDescent="0.2">
      <c r="A3" s="75" t="s">
        <v>50</v>
      </c>
      <c r="B3" s="75"/>
      <c r="C3" s="75"/>
      <c r="D3" s="75"/>
      <c r="E3" s="75"/>
      <c r="F3" s="75"/>
    </row>
    <row r="4" spans="1:9" ht="15" customHeight="1" x14ac:dyDescent="0.25">
      <c r="A4" s="32"/>
      <c r="B4" s="32"/>
      <c r="C4" s="32"/>
      <c r="D4" s="32"/>
      <c r="E4" s="33"/>
      <c r="F4" s="33"/>
    </row>
    <row r="5" spans="1:9" ht="18.75" x14ac:dyDescent="0.2">
      <c r="A5" s="76" t="s">
        <v>33</v>
      </c>
      <c r="B5" s="76"/>
      <c r="C5" s="76"/>
      <c r="D5" s="76"/>
      <c r="E5" s="76"/>
      <c r="F5" s="76"/>
    </row>
    <row r="6" spans="1:9" ht="15" customHeight="1" x14ac:dyDescent="0.25">
      <c r="A6" s="32"/>
      <c r="B6" s="32"/>
      <c r="C6" s="32"/>
      <c r="D6" s="32"/>
      <c r="E6" s="33"/>
      <c r="F6" s="33"/>
    </row>
    <row r="7" spans="1:9" s="37" customFormat="1" ht="105" customHeight="1" x14ac:dyDescent="0.25">
      <c r="A7" s="74" t="s">
        <v>51</v>
      </c>
      <c r="B7" s="74"/>
      <c r="C7" s="74"/>
      <c r="D7" s="74"/>
      <c r="E7" s="74"/>
      <c r="F7" s="74"/>
    </row>
    <row r="8" spans="1:9" ht="15" customHeight="1" x14ac:dyDescent="0.2"/>
    <row r="9" spans="1:9" ht="18.75" x14ac:dyDescent="0.2">
      <c r="A9" s="76" t="s">
        <v>35</v>
      </c>
      <c r="B9" s="76"/>
      <c r="C9" s="76"/>
      <c r="D9" s="76"/>
      <c r="E9" s="76"/>
      <c r="F9" s="76"/>
    </row>
    <row r="10" spans="1:9" ht="15" customHeight="1" x14ac:dyDescent="0.2"/>
    <row r="11" spans="1:9" ht="75" customHeight="1" x14ac:dyDescent="0.2">
      <c r="A11" s="74" t="s">
        <v>36</v>
      </c>
      <c r="B11" s="74"/>
      <c r="C11" s="74"/>
      <c r="D11" s="74"/>
      <c r="E11" s="74"/>
      <c r="F11" s="74"/>
      <c r="I11" s="30"/>
    </row>
    <row r="12" spans="1:9" ht="15" customHeight="1" x14ac:dyDescent="0.2">
      <c r="I12" s="29"/>
    </row>
    <row r="13" spans="1:9" ht="60" customHeight="1" x14ac:dyDescent="0.2">
      <c r="A13" s="74" t="s">
        <v>37</v>
      </c>
      <c r="B13" s="74"/>
      <c r="C13" s="74"/>
      <c r="D13" s="74"/>
      <c r="E13" s="74"/>
      <c r="F13" s="74"/>
      <c r="I13" s="29"/>
    </row>
    <row r="14" spans="1:9" ht="15" customHeight="1" x14ac:dyDescent="0.2">
      <c r="I14" s="29"/>
    </row>
    <row r="15" spans="1:9" ht="105" customHeight="1" x14ac:dyDescent="0.2">
      <c r="A15" s="74" t="s">
        <v>53</v>
      </c>
      <c r="B15" s="74"/>
      <c r="C15" s="74"/>
      <c r="D15" s="74"/>
      <c r="E15" s="74"/>
      <c r="F15" s="74"/>
      <c r="I15" s="28"/>
    </row>
    <row r="16" spans="1:9" ht="15" customHeight="1" x14ac:dyDescent="0.2"/>
    <row r="17" spans="1:6" ht="15" customHeight="1" x14ac:dyDescent="0.2">
      <c r="A17" s="74" t="s">
        <v>43</v>
      </c>
      <c r="B17" s="74"/>
      <c r="C17" s="74"/>
      <c r="D17" s="74"/>
      <c r="E17" s="74"/>
      <c r="F17" s="74"/>
    </row>
    <row r="18" spans="1:6" ht="15" customHeight="1" x14ac:dyDescent="0.2"/>
    <row r="19" spans="1:6" ht="15" customHeight="1" x14ac:dyDescent="0.2">
      <c r="A19" s="74" t="s">
        <v>69</v>
      </c>
      <c r="B19" s="74"/>
      <c r="C19" s="74"/>
      <c r="D19" s="74"/>
      <c r="E19" s="74"/>
      <c r="F19" s="74"/>
    </row>
    <row r="20" spans="1:6" ht="30" customHeight="1" x14ac:dyDescent="0.2">
      <c r="A20" s="74" t="s">
        <v>54</v>
      </c>
      <c r="B20" s="74"/>
      <c r="C20" s="74"/>
      <c r="D20" s="74"/>
      <c r="E20" s="74"/>
      <c r="F20" s="74"/>
    </row>
    <row r="21" spans="1:6" ht="30" customHeight="1" x14ac:dyDescent="0.2">
      <c r="A21" s="74" t="s">
        <v>55</v>
      </c>
      <c r="B21" s="74"/>
      <c r="C21" s="74"/>
      <c r="D21" s="74"/>
      <c r="E21" s="74"/>
      <c r="F21" s="74"/>
    </row>
    <row r="22" spans="1:6" ht="15" customHeight="1" x14ac:dyDescent="0.2"/>
    <row r="23" spans="1:6" ht="75" customHeight="1" x14ac:dyDescent="0.2">
      <c r="A23" s="74" t="s">
        <v>44</v>
      </c>
      <c r="B23" s="74"/>
      <c r="C23" s="74"/>
      <c r="D23" s="74"/>
      <c r="E23" s="74"/>
      <c r="F23" s="74"/>
    </row>
    <row r="24" spans="1:6" ht="15" customHeight="1" x14ac:dyDescent="0.2"/>
    <row r="25" spans="1:6" ht="15" customHeight="1" x14ac:dyDescent="0.2"/>
    <row r="26" spans="1:6" ht="15" customHeight="1" x14ac:dyDescent="0.2">
      <c r="A26" s="63"/>
      <c r="B26" s="63"/>
      <c r="C26" s="63"/>
      <c r="D26" s="63"/>
      <c r="E26" s="63"/>
      <c r="F26" s="63"/>
    </row>
    <row r="27" spans="1:6" ht="15" customHeight="1" x14ac:dyDescent="0.2"/>
    <row r="28" spans="1:6" ht="15" customHeight="1" x14ac:dyDescent="0.2"/>
    <row r="29" spans="1:6" ht="15" customHeight="1" x14ac:dyDescent="0.2"/>
    <row r="30" spans="1:6" ht="15" customHeight="1" x14ac:dyDescent="0.2"/>
    <row r="31" spans="1:6" ht="15" customHeight="1" x14ac:dyDescent="0.2"/>
    <row r="32" spans="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sheetData>
  <mergeCells count="14">
    <mergeCell ref="A21:F21"/>
    <mergeCell ref="A23:F23"/>
    <mergeCell ref="A13:F13"/>
    <mergeCell ref="A15:F15"/>
    <mergeCell ref="A17:F17"/>
    <mergeCell ref="A19:F19"/>
    <mergeCell ref="A20:F20"/>
    <mergeCell ref="A1:B1"/>
    <mergeCell ref="E1:F1"/>
    <mergeCell ref="A11:F11"/>
    <mergeCell ref="A3:F3"/>
    <mergeCell ref="A5:F5"/>
    <mergeCell ref="A7:F7"/>
    <mergeCell ref="A9:F9"/>
  </mergeCells>
  <printOptions horizontalCentered="1"/>
  <pageMargins left="1" right="1" top="1" bottom="1" header="0.5" footer="0.5"/>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DFDE-8418-4FF6-AA5F-6CD16AE5ED27}">
  <sheetPr codeName="Sheet57"/>
  <dimension ref="A1:I51"/>
  <sheetViews>
    <sheetView showGridLines="0" zoomScaleNormal="100" workbookViewId="0">
      <selection activeCell="A48" sqref="A48:XFD48"/>
    </sheetView>
  </sheetViews>
  <sheetFormatPr defaultColWidth="15.7109375" defaultRowHeight="15" customHeight="1" x14ac:dyDescent="0.25"/>
  <cols>
    <col min="1" max="1" width="15.7109375" style="38"/>
    <col min="2" max="2" width="3.7109375" style="38" customWidth="1"/>
    <col min="3" max="3" width="15.7109375" style="38"/>
    <col min="4" max="4" width="3.7109375" style="38" customWidth="1"/>
    <col min="5" max="5" width="16.85546875" style="38" bestFit="1" customWidth="1"/>
    <col min="6" max="6" width="3.7109375" style="38" customWidth="1"/>
    <col min="7" max="7" width="15.7109375" style="38"/>
    <col min="8" max="8" width="3.7109375" style="38" customWidth="1"/>
    <col min="9" max="16384" width="15.7109375" style="38"/>
  </cols>
  <sheetData>
    <row r="1" spans="1:9" ht="15" customHeight="1" x14ac:dyDescent="0.25">
      <c r="A1" s="72" t="s">
        <v>68</v>
      </c>
      <c r="B1" s="72"/>
      <c r="C1" s="72"/>
      <c r="D1" s="64"/>
      <c r="E1" s="64"/>
      <c r="F1" s="64"/>
      <c r="G1" s="73" t="s">
        <v>70</v>
      </c>
      <c r="H1" s="73"/>
      <c r="I1" s="73"/>
    </row>
    <row r="3" spans="1:9" ht="18.75" x14ac:dyDescent="0.25">
      <c r="A3" s="76" t="s">
        <v>41</v>
      </c>
      <c r="B3" s="76"/>
      <c r="C3" s="76"/>
      <c r="D3" s="76"/>
      <c r="E3" s="76"/>
      <c r="F3" s="76"/>
      <c r="G3" s="76"/>
      <c r="H3" s="76"/>
      <c r="I3" s="76"/>
    </row>
    <row r="5" spans="1:9" s="31" customFormat="1" ht="30" customHeight="1" x14ac:dyDescent="0.25">
      <c r="A5" s="77" t="s">
        <v>38</v>
      </c>
      <c r="B5" s="78"/>
      <c r="C5" s="77" t="s">
        <v>34</v>
      </c>
      <c r="D5" s="78"/>
      <c r="E5" s="77" t="s">
        <v>39</v>
      </c>
      <c r="F5" s="78"/>
      <c r="G5" s="77" t="s">
        <v>40</v>
      </c>
      <c r="H5" s="78"/>
      <c r="I5" s="34" t="s">
        <v>31</v>
      </c>
    </row>
    <row r="6" spans="1:9" s="31" customFormat="1" ht="15" customHeight="1" x14ac:dyDescent="0.25">
      <c r="A6" s="44">
        <v>44469</v>
      </c>
      <c r="B6" s="45"/>
      <c r="C6" s="36">
        <v>1281000</v>
      </c>
      <c r="D6" s="48"/>
      <c r="E6" s="36">
        <v>1808263.66</v>
      </c>
      <c r="F6" s="48"/>
      <c r="G6" s="36">
        <f t="shared" ref="G6:G33" si="0">C6+E6</f>
        <v>3089263.66</v>
      </c>
      <c r="H6" s="48"/>
      <c r="I6" s="39">
        <v>-1.4E-3</v>
      </c>
    </row>
    <row r="7" spans="1:9" s="31" customFormat="1" ht="15" customHeight="1" x14ac:dyDescent="0.25">
      <c r="A7" s="44">
        <v>44834</v>
      </c>
      <c r="B7" s="45"/>
      <c r="C7" s="36">
        <v>1325000</v>
      </c>
      <c r="D7" s="48"/>
      <c r="E7" s="36">
        <v>1770251.16</v>
      </c>
      <c r="F7" s="48"/>
      <c r="G7" s="36">
        <f t="shared" si="0"/>
        <v>3095251.16</v>
      </c>
      <c r="H7" s="48"/>
      <c r="I7" s="39">
        <f t="shared" ref="I7:I33" si="1">(G7-G6)/G6</f>
        <v>1.93816412549261E-3</v>
      </c>
    </row>
    <row r="8" spans="1:9" s="31" customFormat="1" ht="15" customHeight="1" x14ac:dyDescent="0.25">
      <c r="A8" s="44">
        <v>45199</v>
      </c>
      <c r="B8" s="45"/>
      <c r="C8" s="36">
        <v>1364000</v>
      </c>
      <c r="D8" s="48"/>
      <c r="E8" s="36">
        <v>1728451.41</v>
      </c>
      <c r="F8" s="48"/>
      <c r="G8" s="36">
        <f t="shared" si="0"/>
        <v>3092451.41</v>
      </c>
      <c r="H8" s="48"/>
      <c r="I8" s="39">
        <f t="shared" si="1"/>
        <v>-9.0453079742969873E-4</v>
      </c>
    </row>
    <row r="9" spans="1:9" s="31" customFormat="1" ht="15" customHeight="1" x14ac:dyDescent="0.25">
      <c r="A9" s="44">
        <v>45565</v>
      </c>
      <c r="B9" s="45"/>
      <c r="C9" s="36">
        <v>1415000</v>
      </c>
      <c r="D9" s="48"/>
      <c r="E9" s="36">
        <v>1682890.21</v>
      </c>
      <c r="F9" s="48"/>
      <c r="G9" s="36">
        <f t="shared" si="0"/>
        <v>3097890.21</v>
      </c>
      <c r="H9" s="48"/>
      <c r="I9" s="39">
        <f t="shared" si="1"/>
        <v>1.7587341816956191E-3</v>
      </c>
    </row>
    <row r="10" spans="1:9" s="31" customFormat="1" ht="15" customHeight="1" x14ac:dyDescent="0.25">
      <c r="A10" s="44">
        <v>45930</v>
      </c>
      <c r="B10" s="45"/>
      <c r="C10" s="36">
        <v>1461000</v>
      </c>
      <c r="D10" s="48"/>
      <c r="E10" s="36">
        <v>1635220.78</v>
      </c>
      <c r="F10" s="48"/>
      <c r="G10" s="36">
        <f t="shared" si="0"/>
        <v>3096220.7800000003</v>
      </c>
      <c r="H10" s="48"/>
      <c r="I10" s="39">
        <f t="shared" si="1"/>
        <v>-5.3889256456241615E-4</v>
      </c>
    </row>
    <row r="11" spans="1:9" s="31" customFormat="1" ht="15" customHeight="1" x14ac:dyDescent="0.25">
      <c r="A11" s="44">
        <v>46295</v>
      </c>
      <c r="B11" s="45"/>
      <c r="C11" s="36">
        <v>1500000</v>
      </c>
      <c r="D11" s="48"/>
      <c r="E11" s="36">
        <v>1585911.15</v>
      </c>
      <c r="F11" s="48"/>
      <c r="G11" s="36">
        <f t="shared" si="0"/>
        <v>3085911.15</v>
      </c>
      <c r="H11" s="48"/>
      <c r="I11" s="39">
        <f t="shared" si="1"/>
        <v>-3.3297464013533145E-3</v>
      </c>
    </row>
    <row r="12" spans="1:9" s="31" customFormat="1" ht="15" customHeight="1" x14ac:dyDescent="0.25">
      <c r="A12" s="44">
        <v>46660</v>
      </c>
      <c r="B12" s="45"/>
      <c r="C12" s="36">
        <v>1716000</v>
      </c>
      <c r="D12" s="48"/>
      <c r="E12" s="36">
        <v>1529235</v>
      </c>
      <c r="F12" s="48"/>
      <c r="G12" s="36">
        <f t="shared" si="0"/>
        <v>3245235</v>
      </c>
      <c r="H12" s="48"/>
      <c r="I12" s="39">
        <f t="shared" si="1"/>
        <v>5.1629435280403355E-2</v>
      </c>
    </row>
    <row r="13" spans="1:9" s="31" customFormat="1" ht="15" customHeight="1" x14ac:dyDescent="0.25">
      <c r="A13" s="44">
        <v>47026</v>
      </c>
      <c r="B13" s="45"/>
      <c r="C13" s="36">
        <v>1785000</v>
      </c>
      <c r="D13" s="48"/>
      <c r="E13" s="36">
        <v>1463125</v>
      </c>
      <c r="F13" s="48"/>
      <c r="G13" s="36">
        <f t="shared" si="0"/>
        <v>3248125</v>
      </c>
      <c r="H13" s="48"/>
      <c r="I13" s="39">
        <f t="shared" si="1"/>
        <v>8.9053643264663427E-4</v>
      </c>
    </row>
    <row r="14" spans="1:9" s="31" customFormat="1" ht="15" customHeight="1" x14ac:dyDescent="0.25">
      <c r="A14" s="44">
        <v>47391</v>
      </c>
      <c r="B14" s="45"/>
      <c r="C14" s="36">
        <v>2030000</v>
      </c>
      <c r="D14" s="48"/>
      <c r="E14" s="36">
        <v>1389137.5</v>
      </c>
      <c r="F14" s="48"/>
      <c r="G14" s="36">
        <f t="shared" si="0"/>
        <v>3419137.5</v>
      </c>
      <c r="H14" s="48"/>
      <c r="I14" s="39">
        <f t="shared" si="1"/>
        <v>5.2649605541658651E-2</v>
      </c>
    </row>
    <row r="15" spans="1:9" s="31" customFormat="1" ht="15" customHeight="1" x14ac:dyDescent="0.25">
      <c r="A15" s="44">
        <v>47756</v>
      </c>
      <c r="B15" s="45"/>
      <c r="C15" s="36">
        <v>2530000</v>
      </c>
      <c r="D15" s="48"/>
      <c r="E15" s="36">
        <v>1297501.25</v>
      </c>
      <c r="F15" s="48"/>
      <c r="G15" s="36">
        <f t="shared" si="0"/>
        <v>3827501.25</v>
      </c>
      <c r="H15" s="48"/>
      <c r="I15" s="39">
        <f t="shared" si="1"/>
        <v>0.11943472586288209</v>
      </c>
    </row>
    <row r="16" spans="1:9" s="31" customFormat="1" ht="15" customHeight="1" x14ac:dyDescent="0.25">
      <c r="A16" s="44">
        <v>48121</v>
      </c>
      <c r="B16" s="45"/>
      <c r="C16" s="36">
        <v>2635000</v>
      </c>
      <c r="D16" s="48"/>
      <c r="E16" s="36">
        <v>1190955</v>
      </c>
      <c r="F16" s="48"/>
      <c r="G16" s="36">
        <f t="shared" si="0"/>
        <v>3825955</v>
      </c>
      <c r="H16" s="48"/>
      <c r="I16" s="39">
        <f t="shared" si="1"/>
        <v>-4.039841920365147E-4</v>
      </c>
    </row>
    <row r="17" spans="1:9" s="31" customFormat="1" ht="15" customHeight="1" x14ac:dyDescent="0.25">
      <c r="A17" s="44">
        <v>48487</v>
      </c>
      <c r="B17" s="45"/>
      <c r="C17" s="36">
        <v>2735000</v>
      </c>
      <c r="D17" s="48"/>
      <c r="E17" s="36">
        <v>1086098.75</v>
      </c>
      <c r="F17" s="48"/>
      <c r="G17" s="36">
        <f t="shared" si="0"/>
        <v>3821098.75</v>
      </c>
      <c r="H17" s="48"/>
      <c r="I17" s="39">
        <f t="shared" si="1"/>
        <v>-1.269290935204413E-3</v>
      </c>
    </row>
    <row r="18" spans="1:9" s="31" customFormat="1" ht="15" customHeight="1" x14ac:dyDescent="0.25">
      <c r="A18" s="44">
        <v>48852</v>
      </c>
      <c r="B18" s="45"/>
      <c r="C18" s="36">
        <v>2820000</v>
      </c>
      <c r="D18" s="48"/>
      <c r="E18" s="36">
        <v>983682.5</v>
      </c>
      <c r="F18" s="48"/>
      <c r="G18" s="36">
        <f t="shared" si="0"/>
        <v>3803682.5</v>
      </c>
      <c r="H18" s="48"/>
      <c r="I18" s="39">
        <f t="shared" si="1"/>
        <v>-4.5579167510392139E-3</v>
      </c>
    </row>
    <row r="19" spans="1:9" s="31" customFormat="1" ht="15" customHeight="1" x14ac:dyDescent="0.25">
      <c r="A19" s="44">
        <v>49217</v>
      </c>
      <c r="B19" s="45"/>
      <c r="C19" s="36">
        <v>1745000</v>
      </c>
      <c r="D19" s="48"/>
      <c r="E19" s="36">
        <v>897556.25</v>
      </c>
      <c r="F19" s="48"/>
      <c r="G19" s="36">
        <f t="shared" si="0"/>
        <v>2642556.25</v>
      </c>
      <c r="H19" s="48"/>
      <c r="I19" s="39">
        <f t="shared" si="1"/>
        <v>-0.30526371483424286</v>
      </c>
    </row>
    <row r="20" spans="1:9" s="31" customFormat="1" ht="15" customHeight="1" x14ac:dyDescent="0.25">
      <c r="A20" s="44">
        <v>49582</v>
      </c>
      <c r="B20" s="45"/>
      <c r="C20" s="36">
        <v>1375000</v>
      </c>
      <c r="D20" s="48"/>
      <c r="E20" s="36">
        <v>835900</v>
      </c>
      <c r="F20" s="48"/>
      <c r="G20" s="36">
        <f t="shared" si="0"/>
        <v>2210900</v>
      </c>
      <c r="H20" s="48"/>
      <c r="I20" s="39">
        <f t="shared" si="1"/>
        <v>-0.16334798928121208</v>
      </c>
    </row>
    <row r="21" spans="1:9" s="31" customFormat="1" ht="15" customHeight="1" x14ac:dyDescent="0.25">
      <c r="A21" s="44">
        <v>49948</v>
      </c>
      <c r="B21" s="45"/>
      <c r="C21" s="36">
        <v>1430000</v>
      </c>
      <c r="D21" s="48"/>
      <c r="E21" s="36">
        <v>779800</v>
      </c>
      <c r="F21" s="48"/>
      <c r="G21" s="36">
        <f t="shared" si="0"/>
        <v>2209800</v>
      </c>
      <c r="H21" s="48"/>
      <c r="I21" s="39">
        <f t="shared" si="1"/>
        <v>-4.9753494052195936E-4</v>
      </c>
    </row>
    <row r="22" spans="1:9" s="31" customFormat="1" ht="15" customHeight="1" x14ac:dyDescent="0.25">
      <c r="A22" s="44">
        <v>50313</v>
      </c>
      <c r="B22" s="45"/>
      <c r="C22" s="36">
        <v>1485000</v>
      </c>
      <c r="D22" s="48"/>
      <c r="E22" s="36">
        <v>721500</v>
      </c>
      <c r="F22" s="48"/>
      <c r="G22" s="36">
        <f t="shared" si="0"/>
        <v>2206500</v>
      </c>
      <c r="H22" s="48"/>
      <c r="I22" s="39">
        <f t="shared" si="1"/>
        <v>-1.4933478142818354E-3</v>
      </c>
    </row>
    <row r="23" spans="1:9" s="31" customFormat="1" ht="15" customHeight="1" x14ac:dyDescent="0.25">
      <c r="A23" s="44">
        <v>50678</v>
      </c>
      <c r="B23" s="45"/>
      <c r="C23" s="36">
        <v>1545000</v>
      </c>
      <c r="D23" s="48"/>
      <c r="E23" s="36">
        <v>660900</v>
      </c>
      <c r="F23" s="48"/>
      <c r="G23" s="36">
        <f t="shared" si="0"/>
        <v>2205900</v>
      </c>
      <c r="H23" s="48"/>
      <c r="I23" s="39">
        <f t="shared" si="1"/>
        <v>-2.7192386131883074E-4</v>
      </c>
    </row>
    <row r="24" spans="1:9" s="31" customFormat="1" ht="15" customHeight="1" x14ac:dyDescent="0.25">
      <c r="A24" s="44">
        <v>51043</v>
      </c>
      <c r="B24" s="45"/>
      <c r="C24" s="36">
        <v>1305000</v>
      </c>
      <c r="D24" s="48"/>
      <c r="E24" s="36">
        <v>603900</v>
      </c>
      <c r="F24" s="48"/>
      <c r="G24" s="36">
        <f t="shared" si="0"/>
        <v>1908900</v>
      </c>
      <c r="H24" s="48"/>
      <c r="I24" s="39">
        <f t="shared" si="1"/>
        <v>-0.1346389228886169</v>
      </c>
    </row>
    <row r="25" spans="1:9" s="31" customFormat="1" ht="15" customHeight="1" x14ac:dyDescent="0.25">
      <c r="A25" s="44">
        <v>51409</v>
      </c>
      <c r="B25" s="45"/>
      <c r="C25" s="36">
        <v>1360000</v>
      </c>
      <c r="D25" s="48"/>
      <c r="E25" s="36">
        <v>550600</v>
      </c>
      <c r="F25" s="48"/>
      <c r="G25" s="36">
        <f t="shared" si="0"/>
        <v>1910600</v>
      </c>
      <c r="H25" s="48"/>
      <c r="I25" s="39">
        <f t="shared" si="1"/>
        <v>8.9056524700089062E-4</v>
      </c>
    </row>
    <row r="26" spans="1:9" s="31" customFormat="1" ht="15" customHeight="1" x14ac:dyDescent="0.25">
      <c r="A26" s="44">
        <v>51774</v>
      </c>
      <c r="B26" s="45"/>
      <c r="C26" s="36">
        <v>1415000</v>
      </c>
      <c r="D26" s="48"/>
      <c r="E26" s="36">
        <v>495100</v>
      </c>
      <c r="F26" s="48"/>
      <c r="G26" s="36">
        <f t="shared" si="0"/>
        <v>1910100</v>
      </c>
      <c r="H26" s="48"/>
      <c r="I26" s="39">
        <f t="shared" si="1"/>
        <v>-2.6169789594891659E-4</v>
      </c>
    </row>
    <row r="27" spans="1:9" s="31" customFormat="1" ht="15" customHeight="1" x14ac:dyDescent="0.25">
      <c r="A27" s="44">
        <v>52139</v>
      </c>
      <c r="B27" s="45"/>
      <c r="C27" s="36">
        <v>1475000</v>
      </c>
      <c r="D27" s="48"/>
      <c r="E27" s="36">
        <v>437300</v>
      </c>
      <c r="F27" s="48"/>
      <c r="G27" s="36">
        <f t="shared" si="0"/>
        <v>1912300</v>
      </c>
      <c r="H27" s="48"/>
      <c r="I27" s="39">
        <f t="shared" si="1"/>
        <v>1.1517721585257317E-3</v>
      </c>
    </row>
    <row r="28" spans="1:9" s="31" customFormat="1" ht="15" customHeight="1" x14ac:dyDescent="0.25">
      <c r="A28" s="44">
        <v>52504</v>
      </c>
      <c r="B28" s="45"/>
      <c r="C28" s="36">
        <v>1535000</v>
      </c>
      <c r="D28" s="48"/>
      <c r="E28" s="36">
        <v>377100</v>
      </c>
      <c r="F28" s="48"/>
      <c r="G28" s="36">
        <f t="shared" si="0"/>
        <v>1912100</v>
      </c>
      <c r="H28" s="48"/>
      <c r="I28" s="39">
        <f t="shared" si="1"/>
        <v>-1.0458610050724259E-4</v>
      </c>
    </row>
    <row r="29" spans="1:9" ht="15" customHeight="1" x14ac:dyDescent="0.25">
      <c r="A29" s="44">
        <v>52870</v>
      </c>
      <c r="B29" s="45"/>
      <c r="C29" s="36">
        <v>1595000</v>
      </c>
      <c r="D29" s="48"/>
      <c r="E29" s="36">
        <v>314500</v>
      </c>
      <c r="F29" s="48"/>
      <c r="G29" s="36">
        <f t="shared" si="0"/>
        <v>1909500</v>
      </c>
      <c r="H29" s="48"/>
      <c r="I29" s="39">
        <f t="shared" si="1"/>
        <v>-1.3597615187490193E-3</v>
      </c>
    </row>
    <row r="30" spans="1:9" ht="15" customHeight="1" x14ac:dyDescent="0.25">
      <c r="A30" s="44">
        <v>53235</v>
      </c>
      <c r="B30" s="45"/>
      <c r="C30" s="36">
        <v>1660000</v>
      </c>
      <c r="D30" s="48"/>
      <c r="E30" s="36">
        <v>249400</v>
      </c>
      <c r="F30" s="48"/>
      <c r="G30" s="36">
        <f t="shared" si="0"/>
        <v>1909400</v>
      </c>
      <c r="H30" s="48"/>
      <c r="I30" s="39">
        <f t="shared" si="1"/>
        <v>-5.2369730295888974E-5</v>
      </c>
    </row>
    <row r="31" spans="1:9" ht="15" customHeight="1" x14ac:dyDescent="0.25">
      <c r="A31" s="44">
        <v>53600</v>
      </c>
      <c r="B31" s="45"/>
      <c r="C31" s="36">
        <v>1730000</v>
      </c>
      <c r="D31" s="48"/>
      <c r="E31" s="36">
        <v>181600</v>
      </c>
      <c r="F31" s="48"/>
      <c r="G31" s="36">
        <f t="shared" si="0"/>
        <v>1911600</v>
      </c>
      <c r="H31" s="48"/>
      <c r="I31" s="39">
        <f t="shared" si="1"/>
        <v>1.1521944066198806E-3</v>
      </c>
    </row>
    <row r="32" spans="1:9" ht="15" customHeight="1" x14ac:dyDescent="0.25">
      <c r="A32" s="44">
        <v>53965</v>
      </c>
      <c r="B32" s="45"/>
      <c r="C32" s="36">
        <v>1800000</v>
      </c>
      <c r="D32" s="48"/>
      <c r="E32" s="36">
        <v>111000</v>
      </c>
      <c r="F32" s="48"/>
      <c r="G32" s="36">
        <f t="shared" si="0"/>
        <v>1911000</v>
      </c>
      <c r="H32" s="48"/>
      <c r="I32" s="39">
        <f t="shared" si="1"/>
        <v>-3.1387319522912746E-4</v>
      </c>
    </row>
    <row r="33" spans="1:9" ht="15" customHeight="1" x14ac:dyDescent="0.25">
      <c r="A33" s="46">
        <v>54331</v>
      </c>
      <c r="B33" s="47"/>
      <c r="C33" s="49">
        <v>1875000</v>
      </c>
      <c r="D33" s="50"/>
      <c r="E33" s="49">
        <v>37500</v>
      </c>
      <c r="F33" s="50"/>
      <c r="G33" s="49">
        <f t="shared" si="0"/>
        <v>1912500</v>
      </c>
      <c r="H33" s="50"/>
      <c r="I33" s="40">
        <f t="shared" si="1"/>
        <v>7.8492935635792783E-4</v>
      </c>
    </row>
    <row r="34" spans="1:9" ht="15" customHeight="1" x14ac:dyDescent="0.25">
      <c r="A34" s="51" t="s">
        <v>32</v>
      </c>
      <c r="B34" s="52"/>
      <c r="C34" s="53">
        <f>SUM(C6:C33)</f>
        <v>47927000</v>
      </c>
      <c r="D34" s="54"/>
      <c r="E34" s="53">
        <f>SUM(E6:E33)</f>
        <v>26404379.619999997</v>
      </c>
      <c r="F34" s="54"/>
      <c r="G34" s="53">
        <f>SUM(G6:G33)</f>
        <v>74331379.620000005</v>
      </c>
      <c r="H34" s="54"/>
      <c r="I34" s="41"/>
    </row>
    <row r="51" spans="1:9" ht="15" customHeight="1" x14ac:dyDescent="0.25">
      <c r="A51" s="66"/>
      <c r="B51" s="66"/>
      <c r="C51" s="66"/>
      <c r="D51" s="66"/>
      <c r="E51" s="66"/>
      <c r="F51" s="66"/>
      <c r="G51" s="66"/>
      <c r="H51" s="66"/>
      <c r="I51" s="66"/>
    </row>
  </sheetData>
  <mergeCells count="7">
    <mergeCell ref="A1:C1"/>
    <mergeCell ref="G1:I1"/>
    <mergeCell ref="A3:I3"/>
    <mergeCell ref="A5:B5"/>
    <mergeCell ref="C5:D5"/>
    <mergeCell ref="E5:F5"/>
    <mergeCell ref="G5:H5"/>
  </mergeCells>
  <printOptions horizontalCentered="1"/>
  <pageMargins left="1" right="1" top="1" bottom="1" header="0.5" footer="0.5"/>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2D5A-247A-40F1-872E-D20AE6FCC4A2}">
  <sheetPr codeName="Sheet58"/>
  <dimension ref="A1:M50"/>
  <sheetViews>
    <sheetView showGridLines="0" zoomScaleNormal="100" workbookViewId="0">
      <selection activeCell="Q10" sqref="Q10"/>
    </sheetView>
  </sheetViews>
  <sheetFormatPr defaultColWidth="15.7109375" defaultRowHeight="15" customHeight="1" x14ac:dyDescent="0.25"/>
  <cols>
    <col min="1" max="1" width="15.7109375" style="38"/>
    <col min="2" max="2" width="3.7109375" style="38" customWidth="1"/>
    <col min="3" max="3" width="17" style="38" bestFit="1" customWidth="1"/>
    <col min="4" max="4" width="3.7109375" style="38" customWidth="1"/>
    <col min="5" max="5" width="16.85546875" style="38" bestFit="1" customWidth="1"/>
    <col min="6" max="6" width="3.7109375" style="38" customWidth="1"/>
    <col min="7" max="7" width="15.7109375" style="38"/>
    <col min="8" max="8" width="3.7109375" style="38" customWidth="1"/>
    <col min="9" max="16384" width="15.7109375" style="38"/>
  </cols>
  <sheetData>
    <row r="1" spans="1:13" ht="15" customHeight="1" x14ac:dyDescent="0.25">
      <c r="A1" s="72" t="s">
        <v>68</v>
      </c>
      <c r="B1" s="72"/>
      <c r="C1" s="72"/>
      <c r="D1" s="64"/>
      <c r="E1" s="64"/>
      <c r="F1" s="64"/>
      <c r="G1" s="73" t="s">
        <v>70</v>
      </c>
      <c r="H1" s="73"/>
      <c r="I1" s="73"/>
      <c r="K1" s="68"/>
      <c r="L1" s="68"/>
      <c r="M1" s="68"/>
    </row>
    <row r="2" spans="1:13" ht="15" customHeight="1" x14ac:dyDescent="0.25">
      <c r="K2" s="68"/>
      <c r="L2" s="68"/>
      <c r="M2" s="68"/>
    </row>
    <row r="3" spans="1:13" ht="18.75" x14ac:dyDescent="0.25">
      <c r="A3" s="76" t="s">
        <v>52</v>
      </c>
      <c r="B3" s="76"/>
      <c r="C3" s="76"/>
      <c r="D3" s="76"/>
      <c r="E3" s="76"/>
      <c r="F3" s="76"/>
      <c r="G3" s="76"/>
      <c r="H3" s="76"/>
      <c r="I3" s="76"/>
      <c r="K3" s="68"/>
      <c r="L3" s="68"/>
      <c r="M3" s="68"/>
    </row>
    <row r="4" spans="1:13" ht="15" customHeight="1" x14ac:dyDescent="0.25">
      <c r="K4" s="68"/>
      <c r="L4" s="68"/>
      <c r="M4" s="68"/>
    </row>
    <row r="5" spans="1:13" ht="30" customHeight="1" x14ac:dyDescent="0.25">
      <c r="A5" s="74" t="s">
        <v>42</v>
      </c>
      <c r="B5" s="74"/>
      <c r="C5" s="74"/>
      <c r="D5" s="74"/>
      <c r="E5" s="74"/>
      <c r="F5" s="74"/>
      <c r="G5" s="74"/>
      <c r="H5" s="74"/>
      <c r="I5" s="74"/>
      <c r="K5" s="68"/>
      <c r="L5" s="68"/>
      <c r="M5" s="68"/>
    </row>
    <row r="6" spans="1:13" ht="15" customHeight="1" x14ac:dyDescent="0.25">
      <c r="K6" s="68"/>
      <c r="L6" s="68"/>
      <c r="M6" s="68"/>
    </row>
    <row r="7" spans="1:13" s="31" customFormat="1" ht="30" customHeight="1" x14ac:dyDescent="0.25">
      <c r="A7" s="77" t="s">
        <v>38</v>
      </c>
      <c r="B7" s="78"/>
      <c r="C7" s="77" t="s">
        <v>34</v>
      </c>
      <c r="D7" s="78"/>
      <c r="E7" s="77" t="s">
        <v>39</v>
      </c>
      <c r="F7" s="78"/>
      <c r="G7" s="77" t="s">
        <v>40</v>
      </c>
      <c r="H7" s="78"/>
      <c r="I7" s="34" t="s">
        <v>31</v>
      </c>
      <c r="K7" s="69" t="s">
        <v>61</v>
      </c>
      <c r="L7" s="69" t="s">
        <v>34</v>
      </c>
      <c r="M7" s="69" t="s">
        <v>62</v>
      </c>
    </row>
    <row r="8" spans="1:13" s="31" customFormat="1" ht="15" customHeight="1" x14ac:dyDescent="0.25">
      <c r="A8" s="44">
        <v>44469</v>
      </c>
      <c r="B8" s="45"/>
      <c r="C8" s="36">
        <v>504000</v>
      </c>
      <c r="D8" s="43"/>
      <c r="E8" s="36">
        <v>1308162.6599999999</v>
      </c>
      <c r="F8" s="43"/>
      <c r="G8" s="36">
        <f t="shared" ref="G8:G35" si="0">C8+E8</f>
        <v>1812162.66</v>
      </c>
      <c r="H8" s="48"/>
      <c r="I8" s="58">
        <v>-4.4000000000000003E-3</v>
      </c>
      <c r="K8" s="69">
        <v>2021</v>
      </c>
      <c r="L8" s="70">
        <f>C8</f>
        <v>504000</v>
      </c>
      <c r="M8" s="70">
        <f>E8</f>
        <v>1308162.6599999999</v>
      </c>
    </row>
    <row r="9" spans="1:13" s="31" customFormat="1" ht="15" customHeight="1" x14ac:dyDescent="0.25">
      <c r="A9" s="44">
        <v>44834</v>
      </c>
      <c r="B9" s="45"/>
      <c r="C9" s="36">
        <v>520000</v>
      </c>
      <c r="D9" s="43"/>
      <c r="E9" s="36">
        <v>1295364.1599999999</v>
      </c>
      <c r="F9" s="43"/>
      <c r="G9" s="36">
        <f t="shared" si="0"/>
        <v>1815364.16</v>
      </c>
      <c r="H9" s="48"/>
      <c r="I9" s="58">
        <f t="shared" ref="I9:I35" si="1">(G9-G8)/G8</f>
        <v>1.7666736384470035E-3</v>
      </c>
      <c r="K9" s="69">
        <v>2022</v>
      </c>
      <c r="L9" s="70">
        <f t="shared" ref="L9:L35" si="2">C9</f>
        <v>520000</v>
      </c>
      <c r="M9" s="70">
        <f t="shared" ref="M9:M35" si="3">E9</f>
        <v>1295364.1599999999</v>
      </c>
    </row>
    <row r="10" spans="1:13" s="31" customFormat="1" ht="15" customHeight="1" x14ac:dyDescent="0.25">
      <c r="A10" s="44">
        <v>45199</v>
      </c>
      <c r="B10" s="45"/>
      <c r="C10" s="36">
        <v>535000</v>
      </c>
      <c r="D10" s="43"/>
      <c r="E10" s="36">
        <v>1280838.6599999999</v>
      </c>
      <c r="F10" s="43"/>
      <c r="G10" s="36">
        <f t="shared" si="0"/>
        <v>1815838.66</v>
      </c>
      <c r="H10" s="48"/>
      <c r="I10" s="58">
        <f t="shared" si="1"/>
        <v>2.613800638214649E-4</v>
      </c>
      <c r="K10" s="69">
        <v>2023</v>
      </c>
      <c r="L10" s="70">
        <f t="shared" si="2"/>
        <v>535000</v>
      </c>
      <c r="M10" s="70">
        <f t="shared" si="3"/>
        <v>1280838.6599999999</v>
      </c>
    </row>
    <row r="11" spans="1:13" s="31" customFormat="1" ht="15" customHeight="1" x14ac:dyDescent="0.25">
      <c r="A11" s="44">
        <v>45565</v>
      </c>
      <c r="B11" s="45"/>
      <c r="C11" s="36">
        <v>556000</v>
      </c>
      <c r="D11" s="43"/>
      <c r="E11" s="36">
        <v>1264362.46</v>
      </c>
      <c r="F11" s="43"/>
      <c r="G11" s="36">
        <f t="shared" si="0"/>
        <v>1820362.46</v>
      </c>
      <c r="H11" s="48"/>
      <c r="I11" s="58">
        <f t="shared" si="1"/>
        <v>2.4913006313017076E-3</v>
      </c>
      <c r="K11" s="69">
        <v>2024</v>
      </c>
      <c r="L11" s="70">
        <f t="shared" si="2"/>
        <v>556000</v>
      </c>
      <c r="M11" s="70">
        <f t="shared" si="3"/>
        <v>1264362.46</v>
      </c>
    </row>
    <row r="12" spans="1:13" s="31" customFormat="1" ht="15" customHeight="1" x14ac:dyDescent="0.25">
      <c r="A12" s="44">
        <v>45930</v>
      </c>
      <c r="B12" s="45"/>
      <c r="C12" s="36">
        <v>571000</v>
      </c>
      <c r="D12" s="43"/>
      <c r="E12" s="36">
        <v>1247106.28</v>
      </c>
      <c r="F12" s="43"/>
      <c r="G12" s="36">
        <f t="shared" si="0"/>
        <v>1818106.28</v>
      </c>
      <c r="H12" s="48"/>
      <c r="I12" s="58">
        <f t="shared" si="1"/>
        <v>-1.2394125068915863E-3</v>
      </c>
      <c r="K12" s="69">
        <v>2025</v>
      </c>
      <c r="L12" s="70">
        <f t="shared" si="2"/>
        <v>571000</v>
      </c>
      <c r="M12" s="70">
        <f t="shared" si="3"/>
        <v>1247106.28</v>
      </c>
    </row>
    <row r="13" spans="1:13" s="31" customFormat="1" ht="15" customHeight="1" x14ac:dyDescent="0.25">
      <c r="A13" s="44">
        <v>46295</v>
      </c>
      <c r="B13" s="45"/>
      <c r="C13" s="36">
        <v>588000</v>
      </c>
      <c r="D13" s="43"/>
      <c r="E13" s="36">
        <v>1229322.6499999999</v>
      </c>
      <c r="F13" s="43"/>
      <c r="G13" s="36">
        <f t="shared" si="0"/>
        <v>1817322.65</v>
      </c>
      <c r="H13" s="48"/>
      <c r="I13" s="58">
        <f t="shared" si="1"/>
        <v>-4.3101440692461669E-4</v>
      </c>
      <c r="K13" s="69">
        <v>2026</v>
      </c>
      <c r="L13" s="70">
        <f t="shared" si="2"/>
        <v>588000</v>
      </c>
      <c r="M13" s="70">
        <f t="shared" si="3"/>
        <v>1229322.6499999999</v>
      </c>
    </row>
    <row r="14" spans="1:13" s="31" customFormat="1" ht="15" customHeight="1" x14ac:dyDescent="0.25">
      <c r="A14" s="44">
        <v>46660</v>
      </c>
      <c r="B14" s="45"/>
      <c r="C14" s="36">
        <v>611000</v>
      </c>
      <c r="D14" s="43"/>
      <c r="E14" s="36">
        <v>1206885</v>
      </c>
      <c r="F14" s="43"/>
      <c r="G14" s="36">
        <f t="shared" si="0"/>
        <v>1817885</v>
      </c>
      <c r="H14" s="48"/>
      <c r="I14" s="58">
        <f t="shared" si="1"/>
        <v>3.0943872294778978E-4</v>
      </c>
      <c r="K14" s="69">
        <v>2027</v>
      </c>
      <c r="L14" s="70">
        <f t="shared" si="2"/>
        <v>611000</v>
      </c>
      <c r="M14" s="70">
        <f t="shared" si="3"/>
        <v>1206885</v>
      </c>
    </row>
    <row r="15" spans="1:13" s="31" customFormat="1" ht="15" customHeight="1" x14ac:dyDescent="0.25">
      <c r="A15" s="44">
        <v>47026</v>
      </c>
      <c r="B15" s="45"/>
      <c r="C15" s="36">
        <v>640000</v>
      </c>
      <c r="D15" s="43"/>
      <c r="E15" s="36">
        <v>1177875</v>
      </c>
      <c r="F15" s="43"/>
      <c r="G15" s="36">
        <f t="shared" si="0"/>
        <v>1817875</v>
      </c>
      <c r="H15" s="48"/>
      <c r="I15" s="58">
        <f t="shared" si="1"/>
        <v>-5.5008980216020266E-6</v>
      </c>
      <c r="K15" s="69">
        <v>2028</v>
      </c>
      <c r="L15" s="70">
        <f t="shared" si="2"/>
        <v>640000</v>
      </c>
      <c r="M15" s="70">
        <f t="shared" si="3"/>
        <v>1177875</v>
      </c>
    </row>
    <row r="16" spans="1:13" s="31" customFormat="1" ht="15" customHeight="1" x14ac:dyDescent="0.25">
      <c r="A16" s="44">
        <v>47391</v>
      </c>
      <c r="B16" s="45"/>
      <c r="C16" s="36">
        <v>675000</v>
      </c>
      <c r="D16" s="43"/>
      <c r="E16" s="36">
        <v>1145700</v>
      </c>
      <c r="F16" s="43"/>
      <c r="G16" s="36">
        <f t="shared" si="0"/>
        <v>1820700</v>
      </c>
      <c r="H16" s="48"/>
      <c r="I16" s="58">
        <f t="shared" si="1"/>
        <v>1.5540122395654268E-3</v>
      </c>
      <c r="K16" s="69">
        <v>2029</v>
      </c>
      <c r="L16" s="70">
        <f t="shared" si="2"/>
        <v>675000</v>
      </c>
      <c r="M16" s="70">
        <f t="shared" si="3"/>
        <v>1145700</v>
      </c>
    </row>
    <row r="17" spans="1:13" s="31" customFormat="1" ht="15" customHeight="1" x14ac:dyDescent="0.25">
      <c r="A17" s="44">
        <v>47756</v>
      </c>
      <c r="B17" s="45"/>
      <c r="C17" s="36">
        <v>1110000</v>
      </c>
      <c r="D17" s="43"/>
      <c r="E17" s="36">
        <v>1101400</v>
      </c>
      <c r="F17" s="43"/>
      <c r="G17" s="36">
        <f t="shared" si="0"/>
        <v>2211400</v>
      </c>
      <c r="H17" s="48"/>
      <c r="I17" s="58">
        <f t="shared" si="1"/>
        <v>0.21458779590267479</v>
      </c>
      <c r="K17" s="69">
        <v>2030</v>
      </c>
      <c r="L17" s="70">
        <f t="shared" si="2"/>
        <v>1110000</v>
      </c>
      <c r="M17" s="70">
        <f t="shared" si="3"/>
        <v>1101400</v>
      </c>
    </row>
    <row r="18" spans="1:13" s="31" customFormat="1" ht="15" customHeight="1" x14ac:dyDescent="0.25">
      <c r="A18" s="44">
        <v>48121</v>
      </c>
      <c r="B18" s="45"/>
      <c r="C18" s="36">
        <v>1165000</v>
      </c>
      <c r="D18" s="43"/>
      <c r="E18" s="36">
        <v>1044525</v>
      </c>
      <c r="F18" s="43"/>
      <c r="G18" s="36">
        <f t="shared" si="0"/>
        <v>2209525</v>
      </c>
      <c r="H18" s="48"/>
      <c r="I18" s="58">
        <f t="shared" si="1"/>
        <v>-8.4787917156552411E-4</v>
      </c>
      <c r="K18" s="69">
        <v>2031</v>
      </c>
      <c r="L18" s="70">
        <f t="shared" si="2"/>
        <v>1165000</v>
      </c>
      <c r="M18" s="70">
        <f t="shared" si="3"/>
        <v>1044525</v>
      </c>
    </row>
    <row r="19" spans="1:13" s="31" customFormat="1" ht="15" customHeight="1" x14ac:dyDescent="0.25">
      <c r="A19" s="44">
        <v>48487</v>
      </c>
      <c r="B19" s="45"/>
      <c r="C19" s="36">
        <v>1215000</v>
      </c>
      <c r="D19" s="43"/>
      <c r="E19" s="36">
        <v>991100</v>
      </c>
      <c r="F19" s="43"/>
      <c r="G19" s="36">
        <f t="shared" si="0"/>
        <v>2206100</v>
      </c>
      <c r="H19" s="48"/>
      <c r="I19" s="58">
        <f t="shared" si="1"/>
        <v>-1.5501069234337697E-3</v>
      </c>
      <c r="K19" s="69">
        <v>2032</v>
      </c>
      <c r="L19" s="70">
        <f t="shared" si="2"/>
        <v>1215000</v>
      </c>
      <c r="M19" s="70">
        <f t="shared" si="3"/>
        <v>991100</v>
      </c>
    </row>
    <row r="20" spans="1:13" s="31" customFormat="1" ht="15" customHeight="1" x14ac:dyDescent="0.25">
      <c r="A20" s="44">
        <v>48852</v>
      </c>
      <c r="B20" s="45"/>
      <c r="C20" s="36">
        <v>1265000</v>
      </c>
      <c r="D20" s="43"/>
      <c r="E20" s="36">
        <v>941500</v>
      </c>
      <c r="F20" s="43"/>
      <c r="G20" s="36">
        <f t="shared" si="0"/>
        <v>2206500</v>
      </c>
      <c r="H20" s="48"/>
      <c r="I20" s="58">
        <f t="shared" si="1"/>
        <v>1.8131544354290378E-4</v>
      </c>
      <c r="K20" s="69">
        <v>2033</v>
      </c>
      <c r="L20" s="70">
        <f t="shared" si="2"/>
        <v>1265000</v>
      </c>
      <c r="M20" s="70">
        <f t="shared" si="3"/>
        <v>941500</v>
      </c>
    </row>
    <row r="21" spans="1:13" s="31" customFormat="1" ht="15" customHeight="1" x14ac:dyDescent="0.25">
      <c r="A21" s="44">
        <v>49217</v>
      </c>
      <c r="B21" s="45"/>
      <c r="C21" s="36">
        <v>1320000</v>
      </c>
      <c r="D21" s="43"/>
      <c r="E21" s="36">
        <v>889800</v>
      </c>
      <c r="F21" s="43"/>
      <c r="G21" s="36">
        <f t="shared" si="0"/>
        <v>2209800</v>
      </c>
      <c r="H21" s="48"/>
      <c r="I21" s="58">
        <f t="shared" si="1"/>
        <v>1.495581237253569E-3</v>
      </c>
      <c r="K21" s="69">
        <v>2034</v>
      </c>
      <c r="L21" s="70">
        <f t="shared" si="2"/>
        <v>1320000</v>
      </c>
      <c r="M21" s="70">
        <f t="shared" si="3"/>
        <v>889800</v>
      </c>
    </row>
    <row r="22" spans="1:13" s="31" customFormat="1" ht="15" customHeight="1" x14ac:dyDescent="0.25">
      <c r="A22" s="44">
        <v>49582</v>
      </c>
      <c r="B22" s="45"/>
      <c r="C22" s="36">
        <v>1375000</v>
      </c>
      <c r="D22" s="43"/>
      <c r="E22" s="36">
        <v>835900</v>
      </c>
      <c r="F22" s="43"/>
      <c r="G22" s="36">
        <f t="shared" si="0"/>
        <v>2210900</v>
      </c>
      <c r="H22" s="48"/>
      <c r="I22" s="58">
        <f t="shared" si="1"/>
        <v>4.9778260476061181E-4</v>
      </c>
      <c r="K22" s="69">
        <v>2035</v>
      </c>
      <c r="L22" s="70">
        <f t="shared" si="2"/>
        <v>1375000</v>
      </c>
      <c r="M22" s="70">
        <f t="shared" si="3"/>
        <v>835900</v>
      </c>
    </row>
    <row r="23" spans="1:13" s="31" customFormat="1" ht="15" customHeight="1" x14ac:dyDescent="0.25">
      <c r="A23" s="44">
        <v>49948</v>
      </c>
      <c r="B23" s="45"/>
      <c r="C23" s="36">
        <v>1430000</v>
      </c>
      <c r="D23" s="43"/>
      <c r="E23" s="36">
        <v>779800</v>
      </c>
      <c r="F23" s="43"/>
      <c r="G23" s="36">
        <f t="shared" si="0"/>
        <v>2209800</v>
      </c>
      <c r="H23" s="48"/>
      <c r="I23" s="58">
        <f t="shared" si="1"/>
        <v>-4.9753494052195936E-4</v>
      </c>
      <c r="K23" s="69">
        <v>2036</v>
      </c>
      <c r="L23" s="70">
        <f t="shared" si="2"/>
        <v>1430000</v>
      </c>
      <c r="M23" s="70">
        <f t="shared" si="3"/>
        <v>779800</v>
      </c>
    </row>
    <row r="24" spans="1:13" s="31" customFormat="1" ht="15" customHeight="1" x14ac:dyDescent="0.25">
      <c r="A24" s="44">
        <v>50313</v>
      </c>
      <c r="B24" s="45"/>
      <c r="C24" s="36">
        <v>1485000</v>
      </c>
      <c r="D24" s="43"/>
      <c r="E24" s="36">
        <v>721500</v>
      </c>
      <c r="F24" s="43"/>
      <c r="G24" s="36">
        <f t="shared" si="0"/>
        <v>2206500</v>
      </c>
      <c r="H24" s="48"/>
      <c r="I24" s="58">
        <f t="shared" si="1"/>
        <v>-1.4933478142818354E-3</v>
      </c>
      <c r="K24" s="69">
        <v>2037</v>
      </c>
      <c r="L24" s="70">
        <f t="shared" si="2"/>
        <v>1485000</v>
      </c>
      <c r="M24" s="70">
        <f t="shared" si="3"/>
        <v>721500</v>
      </c>
    </row>
    <row r="25" spans="1:13" s="31" customFormat="1" ht="15" customHeight="1" x14ac:dyDescent="0.25">
      <c r="A25" s="44">
        <v>50678</v>
      </c>
      <c r="B25" s="45"/>
      <c r="C25" s="36">
        <v>1545000</v>
      </c>
      <c r="D25" s="43"/>
      <c r="E25" s="36">
        <v>660900</v>
      </c>
      <c r="F25" s="43"/>
      <c r="G25" s="36">
        <f t="shared" si="0"/>
        <v>2205900</v>
      </c>
      <c r="H25" s="48"/>
      <c r="I25" s="58">
        <f t="shared" si="1"/>
        <v>-2.7192386131883074E-4</v>
      </c>
      <c r="K25" s="69">
        <v>2038</v>
      </c>
      <c r="L25" s="70">
        <f t="shared" si="2"/>
        <v>1545000</v>
      </c>
      <c r="M25" s="70">
        <f t="shared" si="3"/>
        <v>660900</v>
      </c>
    </row>
    <row r="26" spans="1:13" s="31" customFormat="1" ht="15" customHeight="1" x14ac:dyDescent="0.25">
      <c r="A26" s="44">
        <v>51043</v>
      </c>
      <c r="B26" s="45"/>
      <c r="C26" s="36">
        <v>1305000</v>
      </c>
      <c r="D26" s="43"/>
      <c r="E26" s="36">
        <v>603900</v>
      </c>
      <c r="F26" s="43"/>
      <c r="G26" s="36">
        <f t="shared" si="0"/>
        <v>1908900</v>
      </c>
      <c r="H26" s="48"/>
      <c r="I26" s="58">
        <f t="shared" si="1"/>
        <v>-0.1346389228886169</v>
      </c>
      <c r="K26" s="69">
        <v>2039</v>
      </c>
      <c r="L26" s="70">
        <f t="shared" si="2"/>
        <v>1305000</v>
      </c>
      <c r="M26" s="70">
        <f t="shared" si="3"/>
        <v>603900</v>
      </c>
    </row>
    <row r="27" spans="1:13" s="31" customFormat="1" ht="15" customHeight="1" x14ac:dyDescent="0.25">
      <c r="A27" s="44">
        <v>51409</v>
      </c>
      <c r="B27" s="45"/>
      <c r="C27" s="36">
        <v>1360000</v>
      </c>
      <c r="D27" s="43"/>
      <c r="E27" s="36">
        <v>550600</v>
      </c>
      <c r="F27" s="43"/>
      <c r="G27" s="36">
        <f t="shared" si="0"/>
        <v>1910600</v>
      </c>
      <c r="H27" s="48"/>
      <c r="I27" s="58">
        <f t="shared" si="1"/>
        <v>8.9056524700089062E-4</v>
      </c>
      <c r="K27" s="69">
        <v>2040</v>
      </c>
      <c r="L27" s="70">
        <f t="shared" si="2"/>
        <v>1360000</v>
      </c>
      <c r="M27" s="70">
        <f t="shared" si="3"/>
        <v>550600</v>
      </c>
    </row>
    <row r="28" spans="1:13" s="31" customFormat="1" ht="15" customHeight="1" x14ac:dyDescent="0.25">
      <c r="A28" s="44">
        <v>51774</v>
      </c>
      <c r="B28" s="45"/>
      <c r="C28" s="36">
        <v>1415000</v>
      </c>
      <c r="D28" s="43"/>
      <c r="E28" s="36">
        <v>495100</v>
      </c>
      <c r="F28" s="43"/>
      <c r="G28" s="36">
        <f t="shared" si="0"/>
        <v>1910100</v>
      </c>
      <c r="H28" s="48"/>
      <c r="I28" s="58">
        <f t="shared" si="1"/>
        <v>-2.6169789594891659E-4</v>
      </c>
      <c r="K28" s="69">
        <v>2041</v>
      </c>
      <c r="L28" s="70">
        <f t="shared" si="2"/>
        <v>1415000</v>
      </c>
      <c r="M28" s="70">
        <f t="shared" si="3"/>
        <v>495100</v>
      </c>
    </row>
    <row r="29" spans="1:13" s="31" customFormat="1" ht="15" customHeight="1" x14ac:dyDescent="0.25">
      <c r="A29" s="44">
        <v>52139</v>
      </c>
      <c r="B29" s="45"/>
      <c r="C29" s="36">
        <v>1475000</v>
      </c>
      <c r="D29" s="43"/>
      <c r="E29" s="36">
        <v>437300</v>
      </c>
      <c r="F29" s="43"/>
      <c r="G29" s="36">
        <f t="shared" si="0"/>
        <v>1912300</v>
      </c>
      <c r="H29" s="48"/>
      <c r="I29" s="58">
        <f t="shared" si="1"/>
        <v>1.1517721585257317E-3</v>
      </c>
      <c r="K29" s="69">
        <v>2042</v>
      </c>
      <c r="L29" s="70">
        <f t="shared" si="2"/>
        <v>1475000</v>
      </c>
      <c r="M29" s="70">
        <f t="shared" si="3"/>
        <v>437300</v>
      </c>
    </row>
    <row r="30" spans="1:13" s="31" customFormat="1" ht="15" customHeight="1" x14ac:dyDescent="0.25">
      <c r="A30" s="44">
        <v>52504</v>
      </c>
      <c r="B30" s="45"/>
      <c r="C30" s="36">
        <v>1535000</v>
      </c>
      <c r="D30" s="43"/>
      <c r="E30" s="36">
        <v>377100</v>
      </c>
      <c r="F30" s="43"/>
      <c r="G30" s="36">
        <f t="shared" si="0"/>
        <v>1912100</v>
      </c>
      <c r="H30" s="48"/>
      <c r="I30" s="58">
        <f t="shared" si="1"/>
        <v>-1.0458610050724259E-4</v>
      </c>
      <c r="K30" s="69">
        <v>2043</v>
      </c>
      <c r="L30" s="70">
        <f t="shared" si="2"/>
        <v>1535000</v>
      </c>
      <c r="M30" s="70">
        <f t="shared" si="3"/>
        <v>377100</v>
      </c>
    </row>
    <row r="31" spans="1:13" ht="15" customHeight="1" x14ac:dyDescent="0.25">
      <c r="A31" s="44">
        <v>52870</v>
      </c>
      <c r="B31" s="45"/>
      <c r="C31" s="36">
        <v>1595000</v>
      </c>
      <c r="D31" s="43"/>
      <c r="E31" s="36">
        <v>314500</v>
      </c>
      <c r="F31" s="43"/>
      <c r="G31" s="36">
        <f t="shared" si="0"/>
        <v>1909500</v>
      </c>
      <c r="H31" s="48"/>
      <c r="I31" s="58">
        <f t="shared" si="1"/>
        <v>-1.3597615187490193E-3</v>
      </c>
      <c r="K31" s="69">
        <v>2044</v>
      </c>
      <c r="L31" s="70">
        <f t="shared" si="2"/>
        <v>1595000</v>
      </c>
      <c r="M31" s="70">
        <f t="shared" si="3"/>
        <v>314500</v>
      </c>
    </row>
    <row r="32" spans="1:13" ht="15" customHeight="1" x14ac:dyDescent="0.25">
      <c r="A32" s="44">
        <v>53235</v>
      </c>
      <c r="B32" s="45"/>
      <c r="C32" s="36">
        <v>1660000</v>
      </c>
      <c r="D32" s="43"/>
      <c r="E32" s="36">
        <v>249400</v>
      </c>
      <c r="F32" s="43"/>
      <c r="G32" s="36">
        <f t="shared" si="0"/>
        <v>1909400</v>
      </c>
      <c r="H32" s="48"/>
      <c r="I32" s="58">
        <f t="shared" si="1"/>
        <v>-5.2369730295888974E-5</v>
      </c>
      <c r="K32" s="69">
        <v>2045</v>
      </c>
      <c r="L32" s="70">
        <f t="shared" si="2"/>
        <v>1660000</v>
      </c>
      <c r="M32" s="70">
        <f t="shared" si="3"/>
        <v>249400</v>
      </c>
    </row>
    <row r="33" spans="1:13" ht="15" customHeight="1" x14ac:dyDescent="0.25">
      <c r="A33" s="44">
        <v>53600</v>
      </c>
      <c r="B33" s="45"/>
      <c r="C33" s="36">
        <v>1730000</v>
      </c>
      <c r="D33" s="43"/>
      <c r="E33" s="36">
        <v>181600</v>
      </c>
      <c r="F33" s="43"/>
      <c r="G33" s="36">
        <f t="shared" si="0"/>
        <v>1911600</v>
      </c>
      <c r="H33" s="48"/>
      <c r="I33" s="58">
        <f t="shared" si="1"/>
        <v>1.1521944066198806E-3</v>
      </c>
      <c r="K33" s="69">
        <v>2046</v>
      </c>
      <c r="L33" s="70">
        <f t="shared" si="2"/>
        <v>1730000</v>
      </c>
      <c r="M33" s="70">
        <f t="shared" si="3"/>
        <v>181600</v>
      </c>
    </row>
    <row r="34" spans="1:13" ht="15" customHeight="1" x14ac:dyDescent="0.25">
      <c r="A34" s="44">
        <v>53965</v>
      </c>
      <c r="B34" s="45"/>
      <c r="C34" s="36">
        <v>1800000</v>
      </c>
      <c r="D34" s="43"/>
      <c r="E34" s="36">
        <v>111000</v>
      </c>
      <c r="F34" s="43"/>
      <c r="G34" s="36">
        <f t="shared" si="0"/>
        <v>1911000</v>
      </c>
      <c r="H34" s="48"/>
      <c r="I34" s="58">
        <f t="shared" si="1"/>
        <v>-3.1387319522912746E-4</v>
      </c>
      <c r="K34" s="69">
        <v>2047</v>
      </c>
      <c r="L34" s="70">
        <f t="shared" si="2"/>
        <v>1800000</v>
      </c>
      <c r="M34" s="70">
        <f t="shared" si="3"/>
        <v>111000</v>
      </c>
    </row>
    <row r="35" spans="1:13" ht="15" customHeight="1" x14ac:dyDescent="0.25">
      <c r="A35" s="46">
        <v>54331</v>
      </c>
      <c r="B35" s="47"/>
      <c r="C35" s="49">
        <v>1875000</v>
      </c>
      <c r="D35" s="56"/>
      <c r="E35" s="36">
        <v>37500</v>
      </c>
      <c r="F35" s="43"/>
      <c r="G35" s="36">
        <f t="shared" si="0"/>
        <v>1912500</v>
      </c>
      <c r="H35" s="48"/>
      <c r="I35" s="59">
        <f t="shared" si="1"/>
        <v>7.8492935635792783E-4</v>
      </c>
      <c r="K35" s="69">
        <v>2048</v>
      </c>
      <c r="L35" s="70">
        <f t="shared" si="2"/>
        <v>1875000</v>
      </c>
      <c r="M35" s="70">
        <f t="shared" si="3"/>
        <v>37500</v>
      </c>
    </row>
    <row r="36" spans="1:13" ht="15" customHeight="1" x14ac:dyDescent="0.25">
      <c r="A36" s="51" t="s">
        <v>32</v>
      </c>
      <c r="B36" s="55"/>
      <c r="C36" s="53">
        <f>SUM(C8:C35)</f>
        <v>32860000</v>
      </c>
      <c r="D36" s="57"/>
      <c r="E36" s="53">
        <f>SUM(E8:E35)</f>
        <v>22480041.869999997</v>
      </c>
      <c r="F36" s="57"/>
      <c r="G36" s="53">
        <f>SUM(G8:G35)</f>
        <v>55340041.869999997</v>
      </c>
      <c r="H36" s="54"/>
      <c r="I36" s="60"/>
    </row>
    <row r="50" spans="1:9" ht="15" customHeight="1" x14ac:dyDescent="0.25">
      <c r="A50" s="66"/>
      <c r="B50" s="66"/>
      <c r="C50" s="66"/>
      <c r="D50" s="66"/>
      <c r="E50" s="66"/>
      <c r="F50" s="66"/>
      <c r="G50" s="66"/>
      <c r="H50" s="66"/>
      <c r="I50" s="66"/>
    </row>
  </sheetData>
  <mergeCells count="8">
    <mergeCell ref="A1:C1"/>
    <mergeCell ref="G1:I1"/>
    <mergeCell ref="A3:I3"/>
    <mergeCell ref="A5:I5"/>
    <mergeCell ref="A7:B7"/>
    <mergeCell ref="C7:D7"/>
    <mergeCell ref="E7:F7"/>
    <mergeCell ref="G7:H7"/>
  </mergeCells>
  <printOptions horizontalCentered="1"/>
  <pageMargins left="1" right="1" top="1" bottom="1" header="0.5" footer="0.5"/>
  <pageSetup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8BFCB-9579-4173-AADF-9A237C6E5905}">
  <dimension ref="A1:I83"/>
  <sheetViews>
    <sheetView showGridLines="0" zoomScaleNormal="100" workbookViewId="0">
      <selection activeCell="A48" sqref="A48:XFD48"/>
    </sheetView>
  </sheetViews>
  <sheetFormatPr defaultColWidth="15.7109375" defaultRowHeight="14.25" x14ac:dyDescent="0.2"/>
  <cols>
    <col min="1" max="16384" width="15.7109375" style="27"/>
  </cols>
  <sheetData>
    <row r="1" spans="1:9" ht="15" customHeight="1" x14ac:dyDescent="0.2">
      <c r="A1" s="72" t="s">
        <v>68</v>
      </c>
      <c r="B1" s="72"/>
      <c r="C1" s="65"/>
      <c r="D1" s="65"/>
      <c r="E1" s="73" t="s">
        <v>70</v>
      </c>
      <c r="F1" s="73"/>
    </row>
    <row r="2" spans="1:9" ht="15" customHeight="1" x14ac:dyDescent="0.2"/>
    <row r="3" spans="1:9" ht="30" customHeight="1" x14ac:dyDescent="0.2">
      <c r="A3" s="75" t="s">
        <v>56</v>
      </c>
      <c r="B3" s="75"/>
      <c r="C3" s="75"/>
      <c r="D3" s="75"/>
      <c r="E3" s="75"/>
      <c r="F3" s="75"/>
    </row>
    <row r="4" spans="1:9" ht="15" customHeight="1" x14ac:dyDescent="0.25">
      <c r="A4" s="32"/>
      <c r="B4" s="32"/>
      <c r="C4" s="32"/>
      <c r="D4" s="32"/>
      <c r="E4" s="33"/>
      <c r="F4" s="33"/>
    </row>
    <row r="5" spans="1:9" ht="20.100000000000001" customHeight="1" x14ac:dyDescent="0.2">
      <c r="A5" s="76" t="s">
        <v>33</v>
      </c>
      <c r="B5" s="76"/>
      <c r="C5" s="76"/>
      <c r="D5" s="76"/>
      <c r="E5" s="76"/>
      <c r="F5" s="76"/>
    </row>
    <row r="6" spans="1:9" ht="15" customHeight="1" x14ac:dyDescent="0.25">
      <c r="A6" s="32"/>
      <c r="B6" s="32"/>
      <c r="C6" s="32"/>
      <c r="D6" s="32"/>
      <c r="E6" s="33"/>
      <c r="F6" s="33"/>
    </row>
    <row r="7" spans="1:9" s="37" customFormat="1" ht="60" customHeight="1" x14ac:dyDescent="0.25">
      <c r="A7" s="74" t="s">
        <v>45</v>
      </c>
      <c r="B7" s="74"/>
      <c r="C7" s="74"/>
      <c r="D7" s="74"/>
      <c r="E7" s="74"/>
      <c r="F7" s="74"/>
    </row>
    <row r="8" spans="1:9" ht="15" customHeight="1" x14ac:dyDescent="0.2"/>
    <row r="9" spans="1:9" ht="75" customHeight="1" x14ac:dyDescent="0.2">
      <c r="A9" s="74" t="s">
        <v>57</v>
      </c>
      <c r="B9" s="74"/>
      <c r="C9" s="74"/>
      <c r="D9" s="74"/>
      <c r="E9" s="74"/>
      <c r="F9" s="74"/>
    </row>
    <row r="10" spans="1:9" ht="15" customHeight="1" x14ac:dyDescent="0.2"/>
    <row r="11" spans="1:9" ht="20.100000000000001" customHeight="1" x14ac:dyDescent="0.2">
      <c r="A11" s="76" t="s">
        <v>35</v>
      </c>
      <c r="B11" s="76"/>
      <c r="C11" s="76"/>
      <c r="D11" s="76"/>
      <c r="E11" s="76"/>
      <c r="F11" s="76"/>
    </row>
    <row r="12" spans="1:9" ht="15" customHeight="1" x14ac:dyDescent="0.2"/>
    <row r="13" spans="1:9" ht="45" customHeight="1" x14ac:dyDescent="0.2">
      <c r="A13" s="74" t="s">
        <v>58</v>
      </c>
      <c r="B13" s="74"/>
      <c r="C13" s="74"/>
      <c r="D13" s="74"/>
      <c r="E13" s="74"/>
      <c r="F13" s="74"/>
      <c r="I13" s="30"/>
    </row>
    <row r="14" spans="1:9" ht="15" customHeight="1" x14ac:dyDescent="0.2">
      <c r="I14" s="29"/>
    </row>
    <row r="15" spans="1:9" ht="90" customHeight="1" x14ac:dyDescent="0.2">
      <c r="A15" s="74" t="s">
        <v>46</v>
      </c>
      <c r="B15" s="74"/>
      <c r="C15" s="74"/>
      <c r="D15" s="74"/>
      <c r="E15" s="74"/>
      <c r="F15" s="74"/>
      <c r="I15" s="29"/>
    </row>
    <row r="16" spans="1:9" ht="15" customHeight="1" x14ac:dyDescent="0.2">
      <c r="I16" s="29"/>
    </row>
    <row r="17" spans="1:9" ht="15" customHeight="1" x14ac:dyDescent="0.2">
      <c r="A17" s="74" t="s">
        <v>49</v>
      </c>
      <c r="B17" s="74"/>
      <c r="C17" s="74"/>
      <c r="D17" s="74"/>
      <c r="E17" s="74"/>
      <c r="F17" s="74"/>
      <c r="I17" s="28"/>
    </row>
    <row r="18" spans="1:9" ht="15" customHeight="1" x14ac:dyDescent="0.2"/>
    <row r="19" spans="1:9" ht="30" customHeight="1" x14ac:dyDescent="0.2">
      <c r="A19" s="74" t="s">
        <v>59</v>
      </c>
      <c r="B19" s="74"/>
      <c r="C19" s="74"/>
      <c r="D19" s="74"/>
      <c r="E19" s="74"/>
      <c r="F19" s="74"/>
    </row>
    <row r="20" spans="1:9" ht="15" customHeight="1" x14ac:dyDescent="0.2"/>
    <row r="21" spans="1:9" ht="15" customHeight="1" x14ac:dyDescent="0.2">
      <c r="A21" s="74" t="s">
        <v>60</v>
      </c>
      <c r="B21" s="74"/>
      <c r="C21" s="74"/>
      <c r="D21" s="74"/>
      <c r="E21" s="74"/>
      <c r="F21" s="74"/>
    </row>
    <row r="22" spans="1:9" ht="15" customHeight="1" x14ac:dyDescent="0.2"/>
    <row r="23" spans="1:9" ht="15" customHeight="1" x14ac:dyDescent="0.2"/>
    <row r="24" spans="1:9" ht="15" customHeight="1" x14ac:dyDescent="0.2"/>
    <row r="25" spans="1:9" ht="15" customHeight="1" x14ac:dyDescent="0.2">
      <c r="A25" s="74"/>
      <c r="B25" s="74"/>
      <c r="C25" s="74"/>
      <c r="D25" s="74"/>
      <c r="E25" s="74"/>
      <c r="F25" s="74"/>
    </row>
    <row r="26" spans="1:9" ht="15" customHeight="1" x14ac:dyDescent="0.2"/>
    <row r="27" spans="1:9" ht="15" customHeight="1" x14ac:dyDescent="0.2">
      <c r="A27" s="74"/>
      <c r="B27" s="74"/>
      <c r="C27" s="74"/>
      <c r="D27" s="74"/>
      <c r="E27" s="74"/>
      <c r="F27" s="74"/>
    </row>
    <row r="28" spans="1:9" ht="15" customHeight="1" x14ac:dyDescent="0.2"/>
    <row r="29" spans="1:9" ht="15" customHeight="1" x14ac:dyDescent="0.2"/>
    <row r="30" spans="1:9" ht="15" customHeight="1" x14ac:dyDescent="0.2"/>
    <row r="31" spans="1:9" ht="15" customHeight="1" x14ac:dyDescent="0.2"/>
    <row r="32" spans="1:9" ht="15" customHeight="1" x14ac:dyDescent="0.2"/>
    <row r="33" spans="1:6" ht="15" customHeight="1" x14ac:dyDescent="0.2"/>
    <row r="34" spans="1:6" ht="15" customHeight="1" x14ac:dyDescent="0.2"/>
    <row r="35" spans="1:6" ht="15" customHeight="1" x14ac:dyDescent="0.2">
      <c r="A35" s="63"/>
      <c r="B35" s="63"/>
      <c r="C35" s="63"/>
      <c r="D35" s="63"/>
      <c r="E35" s="63"/>
      <c r="F35" s="63"/>
    </row>
    <row r="36" spans="1:6" ht="15" customHeight="1" x14ac:dyDescent="0.2"/>
    <row r="37" spans="1:6" ht="15" customHeight="1" x14ac:dyDescent="0.2"/>
    <row r="38" spans="1:6" ht="15" customHeight="1" x14ac:dyDescent="0.2"/>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sheetData>
  <mergeCells count="14">
    <mergeCell ref="A1:B1"/>
    <mergeCell ref="E1:F1"/>
    <mergeCell ref="A27:F27"/>
    <mergeCell ref="A3:F3"/>
    <mergeCell ref="A5:F5"/>
    <mergeCell ref="A7:F7"/>
    <mergeCell ref="A11:F11"/>
    <mergeCell ref="A13:F13"/>
    <mergeCell ref="A15:F15"/>
    <mergeCell ref="A9:F9"/>
    <mergeCell ref="A17:F17"/>
    <mergeCell ref="A19:F19"/>
    <mergeCell ref="A21:F21"/>
    <mergeCell ref="A25:F25"/>
  </mergeCells>
  <printOptions horizontalCentered="1"/>
  <pageMargins left="1" right="1" top="1" bottom="1" header="0.5" footer="0.5"/>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481EF-1C4D-4591-B304-66BF0537676D}">
  <sheetPr codeName="Sheet67"/>
  <dimension ref="A1:M50"/>
  <sheetViews>
    <sheetView showGridLines="0" topLeftCell="A13" zoomScaleNormal="100" workbookViewId="0">
      <selection activeCell="A48" sqref="A48:XFD48"/>
    </sheetView>
  </sheetViews>
  <sheetFormatPr defaultColWidth="15.7109375" defaultRowHeight="15" customHeight="1" x14ac:dyDescent="0.25"/>
  <cols>
    <col min="1" max="1" width="15.7109375" style="31"/>
    <col min="2" max="2" width="3.7109375" style="31" customWidth="1"/>
    <col min="3" max="3" width="17" style="31" bestFit="1" customWidth="1"/>
    <col min="4" max="4" width="3.7109375" style="31" customWidth="1"/>
    <col min="5" max="5" width="16.85546875" style="31" bestFit="1" customWidth="1"/>
    <col min="6" max="6" width="3.7109375" style="31" customWidth="1"/>
    <col min="7" max="7" width="15.7109375" style="31"/>
    <col min="8" max="8" width="3.7109375" style="31" customWidth="1"/>
    <col min="9" max="9" width="16.85546875" style="31" bestFit="1" customWidth="1"/>
    <col min="10" max="16384" width="15.7109375" style="31"/>
  </cols>
  <sheetData>
    <row r="1" spans="1:13" ht="15" customHeight="1" x14ac:dyDescent="0.25">
      <c r="A1" s="72" t="s">
        <v>68</v>
      </c>
      <c r="B1" s="72"/>
      <c r="C1" s="72"/>
      <c r="D1" s="64"/>
      <c r="E1" s="64"/>
      <c r="F1" s="64"/>
      <c r="G1" s="73" t="s">
        <v>70</v>
      </c>
      <c r="H1" s="73"/>
      <c r="I1" s="73"/>
    </row>
    <row r="3" spans="1:13" ht="15" customHeight="1" x14ac:dyDescent="0.25">
      <c r="A3" s="76" t="s">
        <v>47</v>
      </c>
      <c r="B3" s="76"/>
      <c r="C3" s="76"/>
      <c r="D3" s="76"/>
      <c r="E3" s="76"/>
      <c r="F3" s="76"/>
      <c r="G3" s="76"/>
      <c r="H3" s="76"/>
      <c r="I3" s="76"/>
    </row>
    <row r="5" spans="1:13" ht="45" customHeight="1" x14ac:dyDescent="0.25">
      <c r="A5" s="79" t="s">
        <v>38</v>
      </c>
      <c r="B5" s="79"/>
      <c r="C5" s="79" t="s">
        <v>34</v>
      </c>
      <c r="D5" s="79"/>
      <c r="E5" s="79" t="s">
        <v>39</v>
      </c>
      <c r="F5" s="79"/>
      <c r="G5" s="79" t="s">
        <v>48</v>
      </c>
      <c r="H5" s="79"/>
      <c r="I5" s="34" t="s">
        <v>40</v>
      </c>
      <c r="K5" s="62" t="s">
        <v>61</v>
      </c>
      <c r="L5" s="62" t="s">
        <v>34</v>
      </c>
      <c r="M5" s="62" t="s">
        <v>62</v>
      </c>
    </row>
    <row r="6" spans="1:13" ht="15" customHeight="1" x14ac:dyDescent="0.25">
      <c r="A6" s="44">
        <v>44469</v>
      </c>
      <c r="B6" s="45"/>
      <c r="C6" s="36">
        <v>1073250</v>
      </c>
      <c r="D6" s="48"/>
      <c r="E6" s="36">
        <v>769189.76</v>
      </c>
      <c r="F6" s="48"/>
      <c r="G6" s="36">
        <v>103741.8</v>
      </c>
      <c r="H6" s="48"/>
      <c r="I6" s="43">
        <f t="shared" ref="I6:I25" si="0">C6+E6+G6</f>
        <v>1946181.56</v>
      </c>
      <c r="K6" s="31">
        <v>2021</v>
      </c>
      <c r="L6" s="42">
        <f t="shared" ref="L6:L25" si="1">C6</f>
        <v>1073250</v>
      </c>
      <c r="M6" s="42">
        <f t="shared" ref="M6:M25" si="2">E6+G6</f>
        <v>872931.56</v>
      </c>
    </row>
    <row r="7" spans="1:13" ht="15" customHeight="1" x14ac:dyDescent="0.25">
      <c r="A7" s="44">
        <v>44834</v>
      </c>
      <c r="B7" s="45"/>
      <c r="C7" s="36">
        <v>1108750</v>
      </c>
      <c r="D7" s="48"/>
      <c r="E7" s="36">
        <v>732180.14</v>
      </c>
      <c r="F7" s="48"/>
      <c r="G7" s="36">
        <v>103741.8</v>
      </c>
      <c r="H7" s="48"/>
      <c r="I7" s="43">
        <f t="shared" si="0"/>
        <v>1944671.9400000002</v>
      </c>
      <c r="K7" s="31">
        <v>2022</v>
      </c>
      <c r="L7" s="42">
        <f t="shared" si="1"/>
        <v>1108750</v>
      </c>
      <c r="M7" s="42">
        <f t="shared" si="2"/>
        <v>835921.94000000006</v>
      </c>
    </row>
    <row r="8" spans="1:13" ht="15" customHeight="1" x14ac:dyDescent="0.25">
      <c r="A8" s="44">
        <v>45199</v>
      </c>
      <c r="B8" s="45"/>
      <c r="C8" s="36">
        <v>1145250</v>
      </c>
      <c r="D8" s="48"/>
      <c r="E8" s="36">
        <v>692683.45</v>
      </c>
      <c r="F8" s="48"/>
      <c r="G8" s="36">
        <v>103741.8</v>
      </c>
      <c r="H8" s="48"/>
      <c r="I8" s="43">
        <f t="shared" si="0"/>
        <v>1941675.25</v>
      </c>
      <c r="K8" s="31">
        <v>2023</v>
      </c>
      <c r="L8" s="42">
        <f t="shared" si="1"/>
        <v>1145250</v>
      </c>
      <c r="M8" s="42">
        <f t="shared" si="2"/>
        <v>796425.25</v>
      </c>
    </row>
    <row r="9" spans="1:13" ht="15" customHeight="1" x14ac:dyDescent="0.25">
      <c r="A9" s="44">
        <v>45565</v>
      </c>
      <c r="B9" s="45"/>
      <c r="C9" s="36">
        <v>1189000</v>
      </c>
      <c r="D9" s="48"/>
      <c r="E9" s="36">
        <v>650728.13</v>
      </c>
      <c r="F9" s="48"/>
      <c r="G9" s="36">
        <v>103741.8</v>
      </c>
      <c r="H9" s="48"/>
      <c r="I9" s="43">
        <f t="shared" si="0"/>
        <v>1943469.93</v>
      </c>
      <c r="K9" s="31">
        <v>2024</v>
      </c>
      <c r="L9" s="42">
        <f t="shared" si="1"/>
        <v>1189000</v>
      </c>
      <c r="M9" s="42">
        <f t="shared" si="2"/>
        <v>754469.93</v>
      </c>
    </row>
    <row r="10" spans="1:13" ht="15" customHeight="1" x14ac:dyDescent="0.25">
      <c r="A10" s="44">
        <v>45930</v>
      </c>
      <c r="B10" s="45"/>
      <c r="C10" s="36">
        <v>1232500</v>
      </c>
      <c r="D10" s="48"/>
      <c r="E10" s="36">
        <v>606719.07000000007</v>
      </c>
      <c r="F10" s="48"/>
      <c r="G10" s="36">
        <v>103741.8</v>
      </c>
      <c r="H10" s="48"/>
      <c r="I10" s="43">
        <f t="shared" si="0"/>
        <v>1942960.87</v>
      </c>
      <c r="K10" s="31">
        <v>2025</v>
      </c>
      <c r="L10" s="42">
        <f t="shared" si="1"/>
        <v>1232500</v>
      </c>
      <c r="M10" s="42">
        <f t="shared" si="2"/>
        <v>710460.87000000011</v>
      </c>
    </row>
    <row r="11" spans="1:13" ht="15" customHeight="1" x14ac:dyDescent="0.25">
      <c r="A11" s="44">
        <v>46295</v>
      </c>
      <c r="B11" s="45"/>
      <c r="C11" s="36">
        <v>1382000</v>
      </c>
      <c r="D11" s="48"/>
      <c r="E11" s="36">
        <v>560619.01</v>
      </c>
      <c r="F11" s="48"/>
      <c r="G11" s="36">
        <v>0</v>
      </c>
      <c r="H11" s="48"/>
      <c r="I11" s="43">
        <f t="shared" si="0"/>
        <v>1942619.01</v>
      </c>
      <c r="K11" s="31">
        <v>2026</v>
      </c>
      <c r="L11" s="42">
        <f t="shared" si="1"/>
        <v>1382000</v>
      </c>
      <c r="M11" s="42">
        <f t="shared" si="2"/>
        <v>560619.01</v>
      </c>
    </row>
    <row r="12" spans="1:13" ht="15" customHeight="1" x14ac:dyDescent="0.25">
      <c r="A12" s="44">
        <v>46660</v>
      </c>
      <c r="B12" s="45"/>
      <c r="C12" s="36">
        <v>1438750</v>
      </c>
      <c r="D12" s="48"/>
      <c r="E12" s="36">
        <v>505139.56</v>
      </c>
      <c r="F12" s="48"/>
      <c r="G12" s="36">
        <v>0</v>
      </c>
      <c r="H12" s="48"/>
      <c r="I12" s="43">
        <f t="shared" si="0"/>
        <v>1943889.56</v>
      </c>
      <c r="K12" s="31">
        <v>2027</v>
      </c>
      <c r="L12" s="42">
        <f t="shared" si="1"/>
        <v>1438750</v>
      </c>
      <c r="M12" s="42">
        <f t="shared" si="2"/>
        <v>505139.56</v>
      </c>
    </row>
    <row r="13" spans="1:13" ht="15" customHeight="1" x14ac:dyDescent="0.25">
      <c r="A13" s="44">
        <v>47026</v>
      </c>
      <c r="B13" s="45"/>
      <c r="C13" s="36">
        <v>1493750</v>
      </c>
      <c r="D13" s="48"/>
      <c r="E13" s="36">
        <v>451567.12</v>
      </c>
      <c r="F13" s="48"/>
      <c r="G13" s="36">
        <v>0</v>
      </c>
      <c r="H13" s="48"/>
      <c r="I13" s="43">
        <f t="shared" si="0"/>
        <v>1945317.12</v>
      </c>
      <c r="K13" s="31">
        <v>2028</v>
      </c>
      <c r="L13" s="42">
        <f t="shared" si="1"/>
        <v>1493750</v>
      </c>
      <c r="M13" s="42">
        <f t="shared" si="2"/>
        <v>451567.12</v>
      </c>
    </row>
    <row r="14" spans="1:13" ht="15" customHeight="1" x14ac:dyDescent="0.25">
      <c r="A14" s="44">
        <v>47391</v>
      </c>
      <c r="B14" s="45"/>
      <c r="C14" s="36">
        <v>1550000</v>
      </c>
      <c r="D14" s="48"/>
      <c r="E14" s="36">
        <v>392372.69</v>
      </c>
      <c r="F14" s="48"/>
      <c r="G14" s="36">
        <v>0</v>
      </c>
      <c r="H14" s="48"/>
      <c r="I14" s="43">
        <f t="shared" si="0"/>
        <v>1942372.69</v>
      </c>
      <c r="K14" s="31">
        <v>2029</v>
      </c>
      <c r="L14" s="42">
        <f t="shared" si="1"/>
        <v>1550000</v>
      </c>
      <c r="M14" s="42">
        <f t="shared" si="2"/>
        <v>392372.69</v>
      </c>
    </row>
    <row r="15" spans="1:13" ht="15" customHeight="1" x14ac:dyDescent="0.25">
      <c r="A15" s="44">
        <v>47756</v>
      </c>
      <c r="B15" s="45"/>
      <c r="C15" s="36">
        <v>1608750</v>
      </c>
      <c r="D15" s="48"/>
      <c r="E15" s="36">
        <v>334299.51</v>
      </c>
      <c r="F15" s="48"/>
      <c r="G15" s="36">
        <v>0</v>
      </c>
      <c r="H15" s="48"/>
      <c r="I15" s="43">
        <f t="shared" si="0"/>
        <v>1943049.51</v>
      </c>
      <c r="K15" s="31">
        <v>2030</v>
      </c>
      <c r="L15" s="42">
        <f t="shared" si="1"/>
        <v>1608750</v>
      </c>
      <c r="M15" s="42">
        <f t="shared" si="2"/>
        <v>334299.51</v>
      </c>
    </row>
    <row r="16" spans="1:13" ht="15" customHeight="1" x14ac:dyDescent="0.25">
      <c r="A16" s="44">
        <v>48121</v>
      </c>
      <c r="B16" s="45"/>
      <c r="C16" s="36">
        <v>1670000</v>
      </c>
      <c r="D16" s="48"/>
      <c r="E16" s="36">
        <v>273766.88</v>
      </c>
      <c r="F16" s="48"/>
      <c r="G16" s="36">
        <v>0</v>
      </c>
      <c r="H16" s="48"/>
      <c r="I16" s="43">
        <f t="shared" si="0"/>
        <v>1943766.88</v>
      </c>
      <c r="K16" s="31">
        <v>2031</v>
      </c>
      <c r="L16" s="42">
        <f t="shared" si="1"/>
        <v>1670000</v>
      </c>
      <c r="M16" s="42">
        <f t="shared" si="2"/>
        <v>273766.88</v>
      </c>
    </row>
    <row r="17" spans="1:13" ht="15" customHeight="1" x14ac:dyDescent="0.25">
      <c r="A17" s="44">
        <v>48487</v>
      </c>
      <c r="B17" s="45"/>
      <c r="C17" s="36">
        <v>1732500</v>
      </c>
      <c r="D17" s="48"/>
      <c r="E17" s="36">
        <v>210852.76</v>
      </c>
      <c r="F17" s="48"/>
      <c r="G17" s="36">
        <v>0</v>
      </c>
      <c r="H17" s="48"/>
      <c r="I17" s="43">
        <f t="shared" si="0"/>
        <v>1943352.76</v>
      </c>
      <c r="K17" s="31">
        <v>2032</v>
      </c>
      <c r="L17" s="42">
        <f t="shared" si="1"/>
        <v>1732500</v>
      </c>
      <c r="M17" s="42">
        <f t="shared" si="2"/>
        <v>210852.76</v>
      </c>
    </row>
    <row r="18" spans="1:13" ht="15" customHeight="1" x14ac:dyDescent="0.25">
      <c r="A18" s="44">
        <v>48852</v>
      </c>
      <c r="B18" s="45"/>
      <c r="C18" s="36">
        <v>1777500</v>
      </c>
      <c r="D18" s="48"/>
      <c r="E18" s="36">
        <v>145841.51</v>
      </c>
      <c r="F18" s="48"/>
      <c r="G18" s="36">
        <v>0</v>
      </c>
      <c r="H18" s="48"/>
      <c r="I18" s="43">
        <f t="shared" si="0"/>
        <v>1923341.51</v>
      </c>
      <c r="K18" s="31">
        <v>2033</v>
      </c>
      <c r="L18" s="42">
        <f t="shared" si="1"/>
        <v>1777500</v>
      </c>
      <c r="M18" s="42">
        <f t="shared" si="2"/>
        <v>145841.51</v>
      </c>
    </row>
    <row r="19" spans="1:13" ht="15" customHeight="1" x14ac:dyDescent="0.25">
      <c r="A19" s="44">
        <v>49217</v>
      </c>
      <c r="B19" s="45"/>
      <c r="C19" s="36">
        <v>661250</v>
      </c>
      <c r="D19" s="48"/>
      <c r="E19" s="36">
        <v>98546.26</v>
      </c>
      <c r="F19" s="48"/>
      <c r="G19" s="36">
        <v>0</v>
      </c>
      <c r="H19" s="48"/>
      <c r="I19" s="43">
        <f t="shared" si="0"/>
        <v>759796.26</v>
      </c>
      <c r="K19" s="31">
        <v>2034</v>
      </c>
      <c r="L19" s="42">
        <f t="shared" si="1"/>
        <v>661250</v>
      </c>
      <c r="M19" s="42">
        <f t="shared" si="2"/>
        <v>98546.26</v>
      </c>
    </row>
    <row r="20" spans="1:13" ht="15" customHeight="1" x14ac:dyDescent="0.25">
      <c r="A20" s="44">
        <v>49582</v>
      </c>
      <c r="B20" s="45"/>
      <c r="C20" s="36">
        <v>248750</v>
      </c>
      <c r="D20" s="48"/>
      <c r="E20" s="36">
        <v>77134.27</v>
      </c>
      <c r="F20" s="48"/>
      <c r="G20" s="36">
        <v>0</v>
      </c>
      <c r="H20" s="48"/>
      <c r="I20" s="43">
        <f t="shared" si="0"/>
        <v>325884.27</v>
      </c>
      <c r="K20" s="31">
        <v>2035</v>
      </c>
      <c r="L20" s="42">
        <f t="shared" si="1"/>
        <v>248750</v>
      </c>
      <c r="M20" s="42">
        <f t="shared" si="2"/>
        <v>77134.27</v>
      </c>
    </row>
    <row r="21" spans="1:13" ht="15" customHeight="1" x14ac:dyDescent="0.25">
      <c r="A21" s="44">
        <v>49948</v>
      </c>
      <c r="B21" s="45"/>
      <c r="C21" s="36">
        <v>263750</v>
      </c>
      <c r="D21" s="48"/>
      <c r="E21" s="36">
        <v>62764.01</v>
      </c>
      <c r="F21" s="48"/>
      <c r="G21" s="36">
        <v>0</v>
      </c>
      <c r="H21" s="48"/>
      <c r="I21" s="43">
        <f t="shared" si="0"/>
        <v>326514.01</v>
      </c>
      <c r="K21" s="31">
        <v>2036</v>
      </c>
      <c r="L21" s="42">
        <f t="shared" si="1"/>
        <v>263750</v>
      </c>
      <c r="M21" s="42">
        <f t="shared" si="2"/>
        <v>62764.01</v>
      </c>
    </row>
    <row r="22" spans="1:13" ht="15" customHeight="1" x14ac:dyDescent="0.25">
      <c r="A22" s="44">
        <v>50313</v>
      </c>
      <c r="B22" s="45"/>
      <c r="C22" s="36">
        <v>280000</v>
      </c>
      <c r="D22" s="48"/>
      <c r="E22" s="36">
        <v>47499.64</v>
      </c>
      <c r="F22" s="48"/>
      <c r="G22" s="36">
        <v>0</v>
      </c>
      <c r="H22" s="48"/>
      <c r="I22" s="43">
        <f t="shared" si="0"/>
        <v>327499.64</v>
      </c>
      <c r="K22" s="31">
        <v>2037</v>
      </c>
      <c r="L22" s="42">
        <f t="shared" si="1"/>
        <v>280000</v>
      </c>
      <c r="M22" s="42">
        <f t="shared" si="2"/>
        <v>47499.64</v>
      </c>
    </row>
    <row r="23" spans="1:13" ht="15" customHeight="1" x14ac:dyDescent="0.25">
      <c r="A23" s="44">
        <v>50678</v>
      </c>
      <c r="B23" s="45"/>
      <c r="C23" s="36">
        <v>185000</v>
      </c>
      <c r="D23" s="48"/>
      <c r="E23" s="36">
        <v>34397</v>
      </c>
      <c r="F23" s="48"/>
      <c r="G23" s="36">
        <v>0</v>
      </c>
      <c r="H23" s="48"/>
      <c r="I23" s="43">
        <f t="shared" si="0"/>
        <v>219397</v>
      </c>
      <c r="K23" s="31">
        <v>2038</v>
      </c>
      <c r="L23" s="42">
        <f t="shared" si="1"/>
        <v>185000</v>
      </c>
      <c r="M23" s="42">
        <f t="shared" si="2"/>
        <v>34397</v>
      </c>
    </row>
    <row r="24" spans="1:13" ht="15" customHeight="1" x14ac:dyDescent="0.25">
      <c r="A24" s="44">
        <v>51043</v>
      </c>
      <c r="B24" s="45"/>
      <c r="C24" s="36">
        <v>197500</v>
      </c>
      <c r="D24" s="48"/>
      <c r="E24" s="36">
        <v>23611.5</v>
      </c>
      <c r="F24" s="48"/>
      <c r="G24" s="36">
        <v>0</v>
      </c>
      <c r="H24" s="48"/>
      <c r="I24" s="43">
        <f t="shared" si="0"/>
        <v>221111.5</v>
      </c>
      <c r="K24" s="31">
        <v>2039</v>
      </c>
      <c r="L24" s="42">
        <f t="shared" si="1"/>
        <v>197500</v>
      </c>
      <c r="M24" s="42">
        <f t="shared" si="2"/>
        <v>23611.5</v>
      </c>
    </row>
    <row r="25" spans="1:13" ht="15" customHeight="1" x14ac:dyDescent="0.25">
      <c r="A25" s="46">
        <v>51409</v>
      </c>
      <c r="B25" s="47"/>
      <c r="C25" s="49">
        <v>207500</v>
      </c>
      <c r="D25" s="50"/>
      <c r="E25" s="49">
        <v>12097.26</v>
      </c>
      <c r="F25" s="50"/>
      <c r="G25" s="49">
        <v>0</v>
      </c>
      <c r="H25" s="50"/>
      <c r="I25" s="43">
        <f t="shared" si="0"/>
        <v>219597.26</v>
      </c>
      <c r="K25" s="31">
        <v>2040</v>
      </c>
      <c r="L25" s="42">
        <f t="shared" si="1"/>
        <v>207500</v>
      </c>
      <c r="M25" s="42">
        <f t="shared" si="2"/>
        <v>12097.26</v>
      </c>
    </row>
    <row r="26" spans="1:13" ht="15" customHeight="1" x14ac:dyDescent="0.25">
      <c r="A26" s="51" t="s">
        <v>32</v>
      </c>
      <c r="B26" s="52"/>
      <c r="C26" s="53">
        <f>SUM(C6:C25)</f>
        <v>20445750</v>
      </c>
      <c r="D26" s="54"/>
      <c r="E26" s="53">
        <f>SUM(E6:E25)</f>
        <v>6682009.5299999975</v>
      </c>
      <c r="F26" s="54"/>
      <c r="G26" s="53">
        <f>SUM(G6:G25)</f>
        <v>518709</v>
      </c>
      <c r="H26" s="54"/>
      <c r="I26" s="35">
        <f>SUM(I6:I25)</f>
        <v>27646468.530000012</v>
      </c>
    </row>
    <row r="50" spans="1:9" ht="15" customHeight="1" x14ac:dyDescent="0.25">
      <c r="A50" s="67"/>
      <c r="B50" s="67"/>
      <c r="C50" s="67"/>
      <c r="D50" s="67"/>
      <c r="E50" s="67"/>
      <c r="F50" s="67"/>
      <c r="G50" s="67"/>
      <c r="H50" s="67"/>
      <c r="I50" s="67"/>
    </row>
  </sheetData>
  <mergeCells count="7">
    <mergeCell ref="A1:C1"/>
    <mergeCell ref="G1:I1"/>
    <mergeCell ref="A3:I3"/>
    <mergeCell ref="A5:B5"/>
    <mergeCell ref="C5:D5"/>
    <mergeCell ref="E5:F5"/>
    <mergeCell ref="G5:H5"/>
  </mergeCells>
  <printOptions horizontalCentered="1"/>
  <pageMargins left="1" right="1" top="1" bottom="1" header="0.5" footer="0.5"/>
  <pageSetup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2E4F0-3FB7-4B50-84A5-99BA270F40CE}">
  <dimension ref="A1:I72"/>
  <sheetViews>
    <sheetView showGridLines="0" zoomScaleNormal="100" workbookViewId="0">
      <selection activeCell="A48" sqref="A48:XFD48"/>
    </sheetView>
  </sheetViews>
  <sheetFormatPr defaultColWidth="15.7109375" defaultRowHeight="14.25" x14ac:dyDescent="0.2"/>
  <cols>
    <col min="1" max="16384" width="15.7109375" style="27"/>
  </cols>
  <sheetData>
    <row r="1" spans="1:9" ht="15" customHeight="1" x14ac:dyDescent="0.2">
      <c r="A1" s="72" t="s">
        <v>68</v>
      </c>
      <c r="B1" s="72"/>
      <c r="C1" s="65"/>
      <c r="D1" s="65"/>
      <c r="E1" s="73" t="s">
        <v>70</v>
      </c>
      <c r="F1" s="73"/>
    </row>
    <row r="2" spans="1:9" ht="15" customHeight="1" x14ac:dyDescent="0.2"/>
    <row r="3" spans="1:9" ht="30" customHeight="1" x14ac:dyDescent="0.2">
      <c r="A3" s="75" t="s">
        <v>64</v>
      </c>
      <c r="B3" s="75"/>
      <c r="C3" s="75"/>
      <c r="D3" s="75"/>
      <c r="E3" s="75"/>
      <c r="F3" s="75"/>
    </row>
    <row r="4" spans="1:9" ht="15" customHeight="1" x14ac:dyDescent="0.25">
      <c r="A4" s="32"/>
      <c r="B4" s="32"/>
      <c r="C4" s="32"/>
      <c r="D4" s="32"/>
      <c r="E4" s="33"/>
      <c r="F4" s="33"/>
    </row>
    <row r="5" spans="1:9" ht="20.100000000000001" customHeight="1" x14ac:dyDescent="0.2">
      <c r="A5" s="76" t="s">
        <v>33</v>
      </c>
      <c r="B5" s="76"/>
      <c r="C5" s="76"/>
      <c r="D5" s="76"/>
      <c r="E5" s="76"/>
      <c r="F5" s="76"/>
    </row>
    <row r="6" spans="1:9" ht="15" customHeight="1" x14ac:dyDescent="0.25">
      <c r="A6" s="32"/>
      <c r="B6" s="32"/>
      <c r="C6" s="32"/>
      <c r="D6" s="32"/>
      <c r="E6" s="33"/>
      <c r="F6" s="33"/>
    </row>
    <row r="7" spans="1:9" s="37" customFormat="1" ht="45" customHeight="1" x14ac:dyDescent="0.25">
      <c r="A7" s="80" t="s">
        <v>65</v>
      </c>
      <c r="B7" s="80"/>
      <c r="C7" s="80"/>
      <c r="D7" s="80"/>
      <c r="E7" s="80"/>
      <c r="F7" s="80"/>
    </row>
    <row r="8" spans="1:9" ht="15" customHeight="1" x14ac:dyDescent="0.2"/>
    <row r="9" spans="1:9" ht="60" customHeight="1" x14ac:dyDescent="0.2">
      <c r="A9" s="80" t="s">
        <v>66</v>
      </c>
      <c r="B9" s="80"/>
      <c r="C9" s="80"/>
      <c r="D9" s="80"/>
      <c r="E9" s="80"/>
      <c r="F9" s="80"/>
    </row>
    <row r="10" spans="1:9" ht="15" customHeight="1" x14ac:dyDescent="0.2"/>
    <row r="11" spans="1:9" ht="45" customHeight="1" x14ac:dyDescent="0.2">
      <c r="A11" s="80" t="s">
        <v>67</v>
      </c>
      <c r="B11" s="80"/>
      <c r="C11" s="80"/>
      <c r="D11" s="80"/>
      <c r="E11" s="80"/>
      <c r="F11" s="80"/>
      <c r="I11" s="30"/>
    </row>
    <row r="12" spans="1:9" ht="15" customHeight="1" x14ac:dyDescent="0.2">
      <c r="I12" s="29"/>
    </row>
    <row r="13" spans="1:9" ht="15" customHeight="1" x14ac:dyDescent="0.2"/>
    <row r="14" spans="1:9" ht="15" customHeight="1" x14ac:dyDescent="0.2">
      <c r="A14" s="74"/>
      <c r="B14" s="74"/>
      <c r="C14" s="74"/>
      <c r="D14" s="74"/>
      <c r="E14" s="74"/>
      <c r="F14" s="74"/>
    </row>
    <row r="15" spans="1:9" ht="15" customHeight="1" x14ac:dyDescent="0.2"/>
    <row r="16" spans="1:9" ht="15" customHeight="1" x14ac:dyDescent="0.2">
      <c r="A16" s="74"/>
      <c r="B16" s="74"/>
      <c r="C16" s="74"/>
      <c r="D16" s="74"/>
      <c r="E16" s="74"/>
      <c r="F16" s="74"/>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1:6" ht="15" customHeight="1" x14ac:dyDescent="0.2"/>
    <row r="34" spans="1:6" ht="15" customHeight="1" x14ac:dyDescent="0.2"/>
    <row r="35" spans="1:6" ht="15" customHeight="1" x14ac:dyDescent="0.2"/>
    <row r="36" spans="1:6" ht="15" customHeight="1" x14ac:dyDescent="0.2"/>
    <row r="37" spans="1:6" ht="15" customHeight="1" x14ac:dyDescent="0.2"/>
    <row r="38" spans="1:6" ht="15" customHeight="1" x14ac:dyDescent="0.2"/>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c r="A44" s="63"/>
      <c r="B44" s="63"/>
      <c r="C44" s="63"/>
      <c r="D44" s="63"/>
      <c r="E44" s="63"/>
      <c r="F44" s="63"/>
    </row>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sheetData>
  <mergeCells count="9">
    <mergeCell ref="A1:B1"/>
    <mergeCell ref="E1:F1"/>
    <mergeCell ref="A16:F16"/>
    <mergeCell ref="A14:F14"/>
    <mergeCell ref="A3:F3"/>
    <mergeCell ref="A5:F5"/>
    <mergeCell ref="A7:F7"/>
    <mergeCell ref="A9:F9"/>
    <mergeCell ref="A11:F11"/>
  </mergeCells>
  <printOptions horizontalCentered="1"/>
  <pageMargins left="1" right="1" top="1" bottom="1" header="0.5" footer="0.5"/>
  <pageSetup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A822E-C2F5-45E6-90FC-2FB127519E27}">
  <dimension ref="A1:M50"/>
  <sheetViews>
    <sheetView showGridLines="0" topLeftCell="A14" zoomScaleNormal="100" workbookViewId="0">
      <selection activeCell="A48" sqref="A48:XFD48"/>
    </sheetView>
  </sheetViews>
  <sheetFormatPr defaultColWidth="15.7109375" defaultRowHeight="15" customHeight="1" x14ac:dyDescent="0.25"/>
  <cols>
    <col min="1" max="1" width="15.7109375" style="38"/>
    <col min="2" max="2" width="3.7109375" style="38" customWidth="1"/>
    <col min="3" max="3" width="17" style="38" bestFit="1" customWidth="1"/>
    <col min="4" max="4" width="3.7109375" style="38" customWidth="1"/>
    <col min="5" max="5" width="16.85546875" style="38" bestFit="1" customWidth="1"/>
    <col min="6" max="6" width="3.7109375" style="38" customWidth="1"/>
    <col min="7" max="7" width="15.7109375" style="38"/>
    <col min="8" max="8" width="3.7109375" style="38" customWidth="1"/>
    <col min="9" max="16384" width="15.7109375" style="38"/>
  </cols>
  <sheetData>
    <row r="1" spans="1:13" ht="15" customHeight="1" x14ac:dyDescent="0.25">
      <c r="A1" s="72" t="s">
        <v>68</v>
      </c>
      <c r="B1" s="72"/>
      <c r="C1" s="72"/>
      <c r="D1" s="64"/>
      <c r="E1" s="64"/>
      <c r="F1" s="64"/>
      <c r="G1" s="73" t="s">
        <v>70</v>
      </c>
      <c r="H1" s="73"/>
      <c r="I1" s="73"/>
    </row>
    <row r="3" spans="1:13" ht="30" customHeight="1" x14ac:dyDescent="0.25">
      <c r="A3" s="76" t="s">
        <v>63</v>
      </c>
      <c r="B3" s="76"/>
      <c r="C3" s="76"/>
      <c r="D3" s="76"/>
      <c r="E3" s="76"/>
      <c r="F3" s="76"/>
      <c r="G3" s="76"/>
      <c r="H3" s="76"/>
      <c r="I3" s="76"/>
    </row>
    <row r="5" spans="1:13" s="31" customFormat="1" ht="30" customHeight="1" x14ac:dyDescent="0.25">
      <c r="A5" s="77" t="s">
        <v>38</v>
      </c>
      <c r="B5" s="78"/>
      <c r="C5" s="77" t="s">
        <v>34</v>
      </c>
      <c r="D5" s="78"/>
      <c r="E5" s="77" t="s">
        <v>39</v>
      </c>
      <c r="F5" s="78"/>
      <c r="G5" s="77" t="s">
        <v>40</v>
      </c>
      <c r="H5" s="78"/>
      <c r="I5" s="61" t="s">
        <v>31</v>
      </c>
      <c r="K5" s="31" t="s">
        <v>61</v>
      </c>
      <c r="L5" s="31" t="s">
        <v>34</v>
      </c>
      <c r="M5" s="31" t="s">
        <v>62</v>
      </c>
    </row>
    <row r="6" spans="1:13" s="31" customFormat="1" ht="15" customHeight="1" x14ac:dyDescent="0.25">
      <c r="A6" s="44">
        <v>44469</v>
      </c>
      <c r="B6" s="45"/>
      <c r="C6" s="36">
        <v>225000</v>
      </c>
      <c r="D6" s="43"/>
      <c r="E6" s="36">
        <v>104250</v>
      </c>
      <c r="F6" s="43"/>
      <c r="G6" s="36">
        <f t="shared" ref="G6:G22" si="0">C6+E6</f>
        <v>329250</v>
      </c>
      <c r="H6" s="48"/>
      <c r="I6" s="58">
        <v>-4.4000000000000003E-3</v>
      </c>
      <c r="K6" s="31">
        <v>2021</v>
      </c>
      <c r="L6" s="42">
        <f>C6</f>
        <v>225000</v>
      </c>
      <c r="M6" s="42">
        <f>E6</f>
        <v>104250</v>
      </c>
    </row>
    <row r="7" spans="1:13" s="31" customFormat="1" ht="15" customHeight="1" x14ac:dyDescent="0.25">
      <c r="A7" s="44">
        <v>44834</v>
      </c>
      <c r="B7" s="45"/>
      <c r="C7" s="36">
        <v>160000</v>
      </c>
      <c r="D7" s="43"/>
      <c r="E7" s="36">
        <v>167462.5</v>
      </c>
      <c r="F7" s="43"/>
      <c r="G7" s="36">
        <f t="shared" si="0"/>
        <v>327462.5</v>
      </c>
      <c r="H7" s="48"/>
      <c r="I7" s="58">
        <f t="shared" ref="I7:I22" si="1">(G7-G6)/G6</f>
        <v>-5.4290053151100984E-3</v>
      </c>
      <c r="K7" s="31">
        <v>2022</v>
      </c>
      <c r="L7" s="42">
        <f t="shared" ref="L7:L22" si="2">C7</f>
        <v>160000</v>
      </c>
      <c r="M7" s="42">
        <f t="shared" ref="M7:M22" si="3">E7</f>
        <v>167462.5</v>
      </c>
    </row>
    <row r="8" spans="1:13" s="31" customFormat="1" ht="15" customHeight="1" x14ac:dyDescent="0.25">
      <c r="A8" s="44">
        <v>45199</v>
      </c>
      <c r="B8" s="45"/>
      <c r="C8" s="36">
        <v>100000</v>
      </c>
      <c r="D8" s="43"/>
      <c r="E8" s="36">
        <v>226660</v>
      </c>
      <c r="F8" s="43"/>
      <c r="G8" s="36">
        <f t="shared" si="0"/>
        <v>326660</v>
      </c>
      <c r="H8" s="48"/>
      <c r="I8" s="58">
        <f t="shared" si="1"/>
        <v>-2.4506622895751422E-3</v>
      </c>
      <c r="K8" s="31">
        <v>2023</v>
      </c>
      <c r="L8" s="42">
        <f t="shared" si="2"/>
        <v>100000</v>
      </c>
      <c r="M8" s="42">
        <f t="shared" si="3"/>
        <v>226660</v>
      </c>
    </row>
    <row r="9" spans="1:13" s="31" customFormat="1" ht="15" customHeight="1" x14ac:dyDescent="0.25">
      <c r="A9" s="44">
        <v>45565</v>
      </c>
      <c r="B9" s="45"/>
      <c r="C9" s="36">
        <v>115000</v>
      </c>
      <c r="D9" s="43"/>
      <c r="E9" s="36">
        <v>211080</v>
      </c>
      <c r="F9" s="43"/>
      <c r="G9" s="36">
        <f t="shared" si="0"/>
        <v>326080</v>
      </c>
      <c r="H9" s="48"/>
      <c r="I9" s="58">
        <f t="shared" si="1"/>
        <v>-1.7755464397232596E-3</v>
      </c>
      <c r="K9" s="31">
        <v>2024</v>
      </c>
      <c r="L9" s="42">
        <f t="shared" si="2"/>
        <v>115000</v>
      </c>
      <c r="M9" s="42">
        <f t="shared" si="3"/>
        <v>211080</v>
      </c>
    </row>
    <row r="10" spans="1:13" s="31" customFormat="1" ht="15" customHeight="1" x14ac:dyDescent="0.25">
      <c r="A10" s="44">
        <v>45930</v>
      </c>
      <c r="B10" s="45"/>
      <c r="C10" s="36">
        <v>135000</v>
      </c>
      <c r="D10" s="43"/>
      <c r="E10" s="36">
        <v>194237.5</v>
      </c>
      <c r="F10" s="43"/>
      <c r="G10" s="36">
        <f t="shared" si="0"/>
        <v>329237.5</v>
      </c>
      <c r="H10" s="48"/>
      <c r="I10" s="58">
        <f t="shared" si="1"/>
        <v>9.6832065750736013E-3</v>
      </c>
      <c r="K10" s="31">
        <v>2025</v>
      </c>
      <c r="L10" s="42">
        <f t="shared" si="2"/>
        <v>135000</v>
      </c>
      <c r="M10" s="42">
        <f t="shared" si="3"/>
        <v>194237.5</v>
      </c>
    </row>
    <row r="11" spans="1:13" s="31" customFormat="1" ht="15" customHeight="1" x14ac:dyDescent="0.25">
      <c r="A11" s="44">
        <v>46295</v>
      </c>
      <c r="B11" s="45"/>
      <c r="C11" s="36">
        <v>150000</v>
      </c>
      <c r="D11" s="43"/>
      <c r="E11" s="36">
        <v>176405</v>
      </c>
      <c r="F11" s="43"/>
      <c r="G11" s="36">
        <f t="shared" si="0"/>
        <v>326405</v>
      </c>
      <c r="H11" s="48"/>
      <c r="I11" s="58">
        <f t="shared" si="1"/>
        <v>-8.6032119670450668E-3</v>
      </c>
      <c r="K11" s="31">
        <v>2026</v>
      </c>
      <c r="L11" s="42">
        <f t="shared" si="2"/>
        <v>150000</v>
      </c>
      <c r="M11" s="42">
        <f t="shared" si="3"/>
        <v>176405</v>
      </c>
    </row>
    <row r="12" spans="1:13" s="31" customFormat="1" ht="15" customHeight="1" x14ac:dyDescent="0.25">
      <c r="A12" s="44">
        <v>46660</v>
      </c>
      <c r="B12" s="45"/>
      <c r="C12" s="36">
        <v>170000</v>
      </c>
      <c r="D12" s="43"/>
      <c r="E12" s="36">
        <v>157582</v>
      </c>
      <c r="F12" s="43"/>
      <c r="G12" s="36">
        <f t="shared" si="0"/>
        <v>327582</v>
      </c>
      <c r="H12" s="48"/>
      <c r="I12" s="58">
        <f t="shared" si="1"/>
        <v>3.6059496637612784E-3</v>
      </c>
      <c r="K12" s="31">
        <v>2027</v>
      </c>
      <c r="L12" s="42">
        <f t="shared" si="2"/>
        <v>170000</v>
      </c>
      <c r="M12" s="42">
        <f t="shared" si="3"/>
        <v>157582</v>
      </c>
    </row>
    <row r="13" spans="1:13" s="31" customFormat="1" ht="15" customHeight="1" x14ac:dyDescent="0.25">
      <c r="A13" s="44">
        <v>47026</v>
      </c>
      <c r="B13" s="45"/>
      <c r="C13" s="36">
        <v>190000</v>
      </c>
      <c r="D13" s="43"/>
      <c r="E13" s="36">
        <v>137395</v>
      </c>
      <c r="F13" s="43"/>
      <c r="G13" s="36">
        <f t="shared" si="0"/>
        <v>327395</v>
      </c>
      <c r="H13" s="48"/>
      <c r="I13" s="58">
        <f t="shared" si="1"/>
        <v>-5.7084943617170662E-4</v>
      </c>
      <c r="K13" s="31">
        <v>2028</v>
      </c>
      <c r="L13" s="42">
        <f t="shared" si="2"/>
        <v>190000</v>
      </c>
      <c r="M13" s="42">
        <f t="shared" si="3"/>
        <v>137395</v>
      </c>
    </row>
    <row r="14" spans="1:13" s="31" customFormat="1" ht="15" customHeight="1" x14ac:dyDescent="0.25">
      <c r="A14" s="44">
        <v>47391</v>
      </c>
      <c r="B14" s="45"/>
      <c r="C14" s="36">
        <v>210000</v>
      </c>
      <c r="D14" s="43"/>
      <c r="E14" s="36">
        <v>115842.5</v>
      </c>
      <c r="F14" s="43"/>
      <c r="G14" s="36">
        <f t="shared" si="0"/>
        <v>325842.5</v>
      </c>
      <c r="H14" s="48"/>
      <c r="I14" s="58">
        <f t="shared" si="1"/>
        <v>-4.7419783442019577E-3</v>
      </c>
      <c r="K14" s="31">
        <v>2029</v>
      </c>
      <c r="L14" s="42">
        <f t="shared" si="2"/>
        <v>210000</v>
      </c>
      <c r="M14" s="42">
        <f t="shared" si="3"/>
        <v>115842.5</v>
      </c>
    </row>
    <row r="15" spans="1:13" s="31" customFormat="1" ht="15" customHeight="1" x14ac:dyDescent="0.25">
      <c r="A15" s="44">
        <v>47756</v>
      </c>
      <c r="B15" s="45"/>
      <c r="C15" s="36">
        <v>235000</v>
      </c>
      <c r="D15" s="43"/>
      <c r="E15" s="36">
        <v>92743.75</v>
      </c>
      <c r="F15" s="43"/>
      <c r="G15" s="36">
        <f t="shared" si="0"/>
        <v>327743.75</v>
      </c>
      <c r="H15" s="48"/>
      <c r="I15" s="58">
        <f t="shared" si="1"/>
        <v>5.8348742106999543E-3</v>
      </c>
      <c r="K15" s="31">
        <v>2030</v>
      </c>
      <c r="L15" s="42">
        <f t="shared" si="2"/>
        <v>235000</v>
      </c>
      <c r="M15" s="42">
        <f t="shared" si="3"/>
        <v>92743.75</v>
      </c>
    </row>
    <row r="16" spans="1:13" s="31" customFormat="1" ht="15" customHeight="1" x14ac:dyDescent="0.25">
      <c r="A16" s="44">
        <v>48121</v>
      </c>
      <c r="B16" s="45"/>
      <c r="C16" s="36">
        <v>260000</v>
      </c>
      <c r="D16" s="43"/>
      <c r="E16" s="36">
        <v>67981.25</v>
      </c>
      <c r="F16" s="43"/>
      <c r="G16" s="36">
        <f t="shared" si="0"/>
        <v>327981.25</v>
      </c>
      <c r="H16" s="48"/>
      <c r="I16" s="58">
        <f t="shared" si="1"/>
        <v>7.2465149983790694E-4</v>
      </c>
      <c r="K16" s="31">
        <v>2031</v>
      </c>
      <c r="L16" s="42">
        <f t="shared" si="2"/>
        <v>260000</v>
      </c>
      <c r="M16" s="42">
        <f t="shared" si="3"/>
        <v>67981.25</v>
      </c>
    </row>
    <row r="17" spans="1:13" s="31" customFormat="1" ht="15" customHeight="1" x14ac:dyDescent="0.25">
      <c r="A17" s="44">
        <v>48487</v>
      </c>
      <c r="B17" s="45"/>
      <c r="C17" s="36">
        <v>285000</v>
      </c>
      <c r="D17" s="43"/>
      <c r="E17" s="36">
        <v>41887.5</v>
      </c>
      <c r="F17" s="43"/>
      <c r="G17" s="36">
        <f t="shared" si="0"/>
        <v>326887.5</v>
      </c>
      <c r="H17" s="48"/>
      <c r="I17" s="58">
        <f t="shared" si="1"/>
        <v>-3.3347942908321742E-3</v>
      </c>
      <c r="K17" s="31">
        <v>2032</v>
      </c>
      <c r="L17" s="42">
        <f t="shared" si="2"/>
        <v>285000</v>
      </c>
      <c r="M17" s="42">
        <f t="shared" si="3"/>
        <v>41887.5</v>
      </c>
    </row>
    <row r="18" spans="1:13" s="31" customFormat="1" ht="15" customHeight="1" x14ac:dyDescent="0.25">
      <c r="A18" s="44">
        <v>48852</v>
      </c>
      <c r="B18" s="45"/>
      <c r="C18" s="36">
        <v>115000</v>
      </c>
      <c r="D18" s="43"/>
      <c r="E18" s="36">
        <v>25987.5</v>
      </c>
      <c r="F18" s="43"/>
      <c r="G18" s="36">
        <f t="shared" si="0"/>
        <v>140987.5</v>
      </c>
      <c r="H18" s="48"/>
      <c r="I18" s="58">
        <f t="shared" si="1"/>
        <v>-0.5686971817521318</v>
      </c>
      <c r="K18" s="31">
        <v>2033</v>
      </c>
      <c r="L18" s="42">
        <f t="shared" si="2"/>
        <v>115000</v>
      </c>
      <c r="M18" s="42">
        <f t="shared" si="3"/>
        <v>25987.5</v>
      </c>
    </row>
    <row r="19" spans="1:13" s="31" customFormat="1" ht="15" customHeight="1" x14ac:dyDescent="0.25">
      <c r="A19" s="44">
        <v>49217</v>
      </c>
      <c r="B19" s="45"/>
      <c r="C19" s="36">
        <v>120000</v>
      </c>
      <c r="D19" s="43"/>
      <c r="E19" s="36">
        <v>20700</v>
      </c>
      <c r="F19" s="43"/>
      <c r="G19" s="36">
        <f t="shared" si="0"/>
        <v>140700</v>
      </c>
      <c r="H19" s="48"/>
      <c r="I19" s="58">
        <f t="shared" si="1"/>
        <v>-2.0391878712651833E-3</v>
      </c>
      <c r="K19" s="31">
        <v>2034</v>
      </c>
      <c r="L19" s="42">
        <f t="shared" si="2"/>
        <v>120000</v>
      </c>
      <c r="M19" s="42">
        <f t="shared" si="3"/>
        <v>20700</v>
      </c>
    </row>
    <row r="20" spans="1:13" s="31" customFormat="1" ht="15" customHeight="1" x14ac:dyDescent="0.25">
      <c r="A20" s="44">
        <v>49582</v>
      </c>
      <c r="B20" s="45"/>
      <c r="C20" s="36">
        <v>125000</v>
      </c>
      <c r="D20" s="43"/>
      <c r="E20" s="36">
        <v>15187.5</v>
      </c>
      <c r="F20" s="43"/>
      <c r="G20" s="36">
        <f t="shared" si="0"/>
        <v>140187.5</v>
      </c>
      <c r="H20" s="48"/>
      <c r="I20" s="58">
        <f t="shared" si="1"/>
        <v>-3.6425017768301352E-3</v>
      </c>
      <c r="K20" s="31">
        <v>2035</v>
      </c>
      <c r="L20" s="42">
        <f t="shared" si="2"/>
        <v>125000</v>
      </c>
      <c r="M20" s="42">
        <f t="shared" si="3"/>
        <v>15187.5</v>
      </c>
    </row>
    <row r="21" spans="1:13" s="31" customFormat="1" ht="15" customHeight="1" x14ac:dyDescent="0.25">
      <c r="A21" s="44">
        <v>49948</v>
      </c>
      <c r="B21" s="45"/>
      <c r="C21" s="36">
        <v>135000</v>
      </c>
      <c r="D21" s="43"/>
      <c r="E21" s="36">
        <v>9337.5</v>
      </c>
      <c r="F21" s="43"/>
      <c r="G21" s="36">
        <f t="shared" si="0"/>
        <v>144337.5</v>
      </c>
      <c r="H21" s="48"/>
      <c r="I21" s="58">
        <f t="shared" si="1"/>
        <v>2.9603209986625054E-2</v>
      </c>
      <c r="K21" s="31">
        <v>2036</v>
      </c>
      <c r="L21" s="42">
        <f t="shared" si="2"/>
        <v>135000</v>
      </c>
      <c r="M21" s="42">
        <f t="shared" si="3"/>
        <v>9337.5</v>
      </c>
    </row>
    <row r="22" spans="1:13" s="31" customFormat="1" ht="15" customHeight="1" x14ac:dyDescent="0.25">
      <c r="A22" s="44">
        <v>50313</v>
      </c>
      <c r="B22" s="45"/>
      <c r="C22" s="36">
        <v>140000</v>
      </c>
      <c r="D22" s="43"/>
      <c r="E22" s="36">
        <v>3150</v>
      </c>
      <c r="F22" s="43"/>
      <c r="G22" s="36">
        <f t="shared" si="0"/>
        <v>143150</v>
      </c>
      <c r="H22" s="48"/>
      <c r="I22" s="58">
        <f t="shared" si="1"/>
        <v>-8.2272451719061224E-3</v>
      </c>
      <c r="K22" s="31">
        <v>2037</v>
      </c>
      <c r="L22" s="42">
        <f t="shared" si="2"/>
        <v>140000</v>
      </c>
      <c r="M22" s="42">
        <f t="shared" si="3"/>
        <v>3150</v>
      </c>
    </row>
    <row r="23" spans="1:13" ht="15" customHeight="1" x14ac:dyDescent="0.25">
      <c r="A23" s="51" t="s">
        <v>32</v>
      </c>
      <c r="B23" s="55"/>
      <c r="C23" s="53">
        <f>SUM(C6:C22)</f>
        <v>2870000</v>
      </c>
      <c r="D23" s="57"/>
      <c r="E23" s="53">
        <f>SUM(E6:E22)</f>
        <v>1767889.5</v>
      </c>
      <c r="F23" s="57"/>
      <c r="G23" s="53">
        <f>SUM(G6:G22)</f>
        <v>4637889.5</v>
      </c>
      <c r="H23" s="54"/>
      <c r="I23" s="60"/>
    </row>
    <row r="50" spans="1:9" ht="15" customHeight="1" x14ac:dyDescent="0.25">
      <c r="A50" s="66"/>
      <c r="B50" s="66"/>
      <c r="C50" s="66"/>
      <c r="D50" s="66"/>
      <c r="E50" s="66"/>
      <c r="F50" s="66"/>
      <c r="G50" s="66"/>
      <c r="H50" s="66"/>
      <c r="I50" s="66"/>
    </row>
  </sheetData>
  <mergeCells count="7">
    <mergeCell ref="A1:C1"/>
    <mergeCell ref="G1:I1"/>
    <mergeCell ref="A3:I3"/>
    <mergeCell ref="A5:B5"/>
    <mergeCell ref="C5:D5"/>
    <mergeCell ref="E5:F5"/>
    <mergeCell ref="G5:H5"/>
  </mergeCells>
  <printOptions horizontalCentered="1"/>
  <pageMargins left="1" right="1" top="1" bottom="1" header="0.5" footer="0.5"/>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Municipal Court Fund</vt:lpstr>
      <vt:lpstr>General Debt Service</vt:lpstr>
      <vt:lpstr>Outstanding Debt Tax Pledged</vt:lpstr>
      <vt:lpstr>Outstanding Debt GO</vt:lpstr>
      <vt:lpstr>Utility Debt Service </vt:lpstr>
      <vt:lpstr>Utility Supported Debt</vt:lpstr>
      <vt:lpstr>CDC Debt Service  </vt:lpstr>
      <vt:lpstr>Outstanding Debt CDC</vt:lpstr>
      <vt:lpstr>'CDC Debt Service  '!Print_Area</vt:lpstr>
      <vt:lpstr>'General Debt Service'!Print_Area</vt:lpstr>
      <vt:lpstr>'Municipal Court Fund'!Print_Area</vt:lpstr>
      <vt:lpstr>'Outstanding Debt CDC'!Print_Area</vt:lpstr>
      <vt:lpstr>'Outstanding Debt GO'!Print_Area</vt:lpstr>
      <vt:lpstr>'Outstanding Debt Tax Pledged'!Print_Area</vt:lpstr>
      <vt:lpstr>'Utility Debt Service '!Print_Area</vt:lpstr>
      <vt:lpstr>'Utility Supported Debt'!Print_Area</vt:lpstr>
    </vt:vector>
  </TitlesOfParts>
  <Company>Town of Addison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Terri Doby</dc:creator>
  <cp:lastModifiedBy>Alan Guard</cp:lastModifiedBy>
  <cp:lastPrinted>2020-07-16T17:24:19Z</cp:lastPrinted>
  <dcterms:created xsi:type="dcterms:W3CDTF">2017-01-09T21:32:15Z</dcterms:created>
  <dcterms:modified xsi:type="dcterms:W3CDTF">2020-10-02T19:15:21Z</dcterms:modified>
</cp:coreProperties>
</file>